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autoCompressPictures="0"/>
  <mc:AlternateContent xmlns:mc="http://schemas.openxmlformats.org/markup-compatibility/2006">
    <mc:Choice Requires="x15">
      <x15ac:absPath xmlns:x15ac="http://schemas.microsoft.com/office/spreadsheetml/2010/11/ac" url="I:\Office\Degree Info\2026-2027 Degree Planning Spreadsheets IP\"/>
    </mc:Choice>
  </mc:AlternateContent>
  <xr:revisionPtr revIDLastSave="0" documentId="8_{B63D0BA9-5FE9-4CA4-970B-29FEB62C79C9}" xr6:coauthVersionLast="47" xr6:coauthVersionMax="47" xr10:uidLastSave="{00000000-0000-0000-0000-000000000000}"/>
  <bookViews>
    <workbookView xWindow="-120" yWindow="-120" windowWidth="29040" windowHeight="15720" xr2:uid="{00000000-000D-0000-FFFF-FFFF00000000}"/>
  </bookViews>
  <sheets>
    <sheet name="ElecEng" sheetId="1" r:id="rId1"/>
    <sheet name="Course Units" sheetId="2" r:id="rId2"/>
    <sheet name="Course Summ 2026-2027" sheetId="6" r:id="rId3"/>
  </sheets>
  <definedNames>
    <definedName name="apsc221">ElecEng!$N$58</definedName>
    <definedName name="apsc221_selected">ElecEng!$B$58</definedName>
    <definedName name="apsc291_selected">ElecEng!$B$49</definedName>
    <definedName name="apsc292_selected">ElecEng!#REF!</definedName>
    <definedName name="apsc480_selected">ElecEng!#REF!</definedName>
    <definedName name="cisc212">ElecEng!#REF!</definedName>
    <definedName name="cisc212_selected">ElecEng!#REF!</definedName>
    <definedName name="cisc323">ElecEng!#REF!</definedName>
    <definedName name="cisc323_selected">ElecEng!#REF!</definedName>
    <definedName name="elec221">ElecEng!$N$39</definedName>
    <definedName name="elec221_selected">ElecEng!$B$39</definedName>
    <definedName name="elec252">ElecEng!$N$40</definedName>
    <definedName name="elec252_selected">ElecEng!$B$40</definedName>
    <definedName name="elec271">ElecEng!$N$43</definedName>
    <definedName name="elec271_selected">ElecEng!$B$43</definedName>
    <definedName name="elec274">ElecEng!$N$45</definedName>
    <definedName name="elec274_selected">ElecEng!$B$45</definedName>
    <definedName name="elec278">ElecEng!$N$46</definedName>
    <definedName name="elec278_selected">ElecEng!$B$46</definedName>
    <definedName name="elec280">ElecEng!$N$47</definedName>
    <definedName name="elec280_selected">ElecEng!$B$47</definedName>
    <definedName name="elec293">ElecEng!#REF!</definedName>
    <definedName name="elec293_selected">ElecEng!$B$48</definedName>
    <definedName name="elec294">ElecEng!#REF!</definedName>
    <definedName name="elec294_selected">ElecEng!#REF!</definedName>
    <definedName name="elec299">ElecEng!#REF!</definedName>
    <definedName name="elec299_selected">ElecEng!#REF!</definedName>
    <definedName name="elec323">ElecEng!$N$50</definedName>
    <definedName name="elec323_selected">ElecEng!$B$50</definedName>
    <definedName name="elec324">ElecEng!$N$51</definedName>
    <definedName name="elec324_selected">ElecEng!$B$51</definedName>
    <definedName name="elec326">ElecEng!$N$53</definedName>
    <definedName name="elec326_selected">ElecEng!$B$53</definedName>
    <definedName name="elec333">ElecEng!$N$82</definedName>
    <definedName name="elec333_selected">ElecEng!$B$82</definedName>
    <definedName name="elec344">ElecEng!$N$43</definedName>
    <definedName name="elec344_selected">ElecEng!#REF!</definedName>
    <definedName name="elec353">ElecEng!$N$54</definedName>
    <definedName name="elec353_selected">ElecEng!$B$54</definedName>
    <definedName name="elec371">ElecEng!$N$55</definedName>
    <definedName name="elec371_selected">ElecEng!$B$55</definedName>
    <definedName name="elec381">ElecEng!$N$56</definedName>
    <definedName name="elec381_selected">ElecEng!$B$56</definedName>
    <definedName name="elec390">ElecEng!$N$57</definedName>
    <definedName name="elec390_selected">ElecEng!$B$57</definedName>
    <definedName name="elec408">ElecEng!$N$84</definedName>
    <definedName name="elec408_selected">ElecEng!$B$84</definedName>
    <definedName name="elec421">ElecEng!$N$87</definedName>
    <definedName name="elec421_selected">ElecEng!$B$87</definedName>
    <definedName name="elec422">ElecEng!$N$88</definedName>
    <definedName name="elec422_selected">ElecEng!$B$88</definedName>
    <definedName name="elec431">ElecEng!#REF!</definedName>
    <definedName name="elec431_selected">ElecEng!#REF!</definedName>
    <definedName name="elec433">ElecEng!$N$90</definedName>
    <definedName name="elec433_selected">ElecEng!$B$90</definedName>
    <definedName name="elec436">ElecEng!$N$91</definedName>
    <definedName name="elec436_selected">ElecEng!$B$91</definedName>
    <definedName name="elec443">ElecEng!$N$93</definedName>
    <definedName name="elec443_selected">ElecEng!$B$93</definedName>
    <definedName name="elec444_selected">ElecEng!$B$94</definedName>
    <definedName name="elec448">ElecEng!#REF!</definedName>
    <definedName name="elec448_selected">ElecEng!#REF!</definedName>
    <definedName name="elec451">ElecEng!#REF!</definedName>
    <definedName name="elec451_selected">ElecEng!#REF!</definedName>
    <definedName name="elec454">ElecEng!$N$95</definedName>
    <definedName name="elec454_selected">ElecEng!$B$95</definedName>
    <definedName name="elec457">ElecEng!$N$96</definedName>
    <definedName name="elec457_selected">ElecEng!$B$96</definedName>
    <definedName name="elec461">ElecEng!$N$97</definedName>
    <definedName name="elec461_selected">ElecEng!$B$97</definedName>
    <definedName name="elec464">ElecEng!$N$98</definedName>
    <definedName name="elec464_selected">ElecEng!$B$98</definedName>
    <definedName name="elec470">ElecEng!$N$99</definedName>
    <definedName name="elec470_selected">ElecEng!$B$99</definedName>
    <definedName name="elec471">ElecEng!$N$100</definedName>
    <definedName name="elec471_selected">ElecEng!$B$100</definedName>
    <definedName name="elec474_selected">ElecEng!#REF!</definedName>
    <definedName name="elec476">ElecEng!#REF!</definedName>
    <definedName name="elec476_selected">ElecEng!#REF!</definedName>
    <definedName name="elec478">ElecEng!#REF!</definedName>
    <definedName name="elec478_selected">ElecEng!#REF!</definedName>
    <definedName name="elec483">ElecEng!$N$105</definedName>
    <definedName name="elec483_selected">ElecEng!$B$105</definedName>
    <definedName name="elec486">ElecEng!$N$106</definedName>
    <definedName name="elec486_selected">ElecEng!$B$106</definedName>
    <definedName name="elec487">ElecEng!#REF!</definedName>
    <definedName name="elec487_selected">ElecEng!#REF!</definedName>
    <definedName name="elec490">ElecEng!$N$64</definedName>
    <definedName name="elec490_selected">ElecEng!$B$64</definedName>
    <definedName name="elec497_selected">ElecEng!#REF!</definedName>
    <definedName name="eled444">ElecEng!$N$54</definedName>
    <definedName name="math228">ElecEng!#REF!</definedName>
    <definedName name="math228_selected">ElecEng!#REF!</definedName>
    <definedName name="math235">ElecEng!#REF!</definedName>
    <definedName name="math235_selected">ElecEng!#REF!</definedName>
    <definedName name="mech456_selected">ElecEng!#REF!</definedName>
    <definedName name="phys336">ElecEng!$N$59</definedName>
    <definedName name="phys336_selected">ElecEng!$B$59</definedName>
    <definedName name="_xlnm.Print_Area" localSheetId="0">ElecEng!$A$1:$M$165</definedName>
    <definedName name="sdfsdf">ElecEng!$N$55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M36" i="2" l="1"/>
  <c r="G36" i="2"/>
  <c r="F36" i="2"/>
  <c r="B36" i="2"/>
  <c r="M30" i="2"/>
  <c r="G30" i="2"/>
  <c r="F30" i="2"/>
  <c r="B30" i="2"/>
  <c r="C21" i="1"/>
  <c r="D21" i="1"/>
  <c r="E21" i="1"/>
  <c r="F21" i="1"/>
  <c r="G21" i="1"/>
  <c r="H21" i="1"/>
  <c r="I21" i="1"/>
  <c r="J21" i="1"/>
  <c r="K21" i="1"/>
  <c r="L21" i="1"/>
  <c r="M21" i="1"/>
  <c r="C22" i="1"/>
  <c r="F22" i="1"/>
  <c r="H22" i="1"/>
  <c r="I22" i="1"/>
  <c r="J22" i="1"/>
  <c r="K22" i="1"/>
  <c r="L22" i="1"/>
  <c r="C23" i="1"/>
  <c r="D23" i="1"/>
  <c r="E23" i="1"/>
  <c r="F23" i="1"/>
  <c r="G23" i="1"/>
  <c r="H23" i="1"/>
  <c r="I23" i="1"/>
  <c r="J23" i="1"/>
  <c r="K23" i="1"/>
  <c r="L23" i="1"/>
  <c r="M23" i="1"/>
  <c r="C24" i="1"/>
  <c r="F24" i="1"/>
  <c r="H24" i="1"/>
  <c r="I24" i="1"/>
  <c r="J24" i="1"/>
  <c r="K24" i="1"/>
  <c r="L24" i="1"/>
  <c r="C25" i="1"/>
  <c r="D25" i="1"/>
  <c r="E25" i="1"/>
  <c r="F25" i="1"/>
  <c r="G25" i="1"/>
  <c r="H25" i="1"/>
  <c r="I25" i="1"/>
  <c r="J25" i="1"/>
  <c r="K25" i="1"/>
  <c r="L25" i="1"/>
  <c r="M25" i="1"/>
  <c r="C26" i="1"/>
  <c r="F26" i="1"/>
  <c r="H26" i="1"/>
  <c r="I26" i="1"/>
  <c r="J26" i="1"/>
  <c r="K26" i="1"/>
  <c r="L26" i="1"/>
  <c r="C27" i="1"/>
  <c r="D27" i="1"/>
  <c r="E27" i="1"/>
  <c r="F27" i="1"/>
  <c r="G27" i="1"/>
  <c r="H27" i="1"/>
  <c r="I27" i="1"/>
  <c r="J27" i="1"/>
  <c r="K27" i="1"/>
  <c r="L27" i="1"/>
  <c r="M27" i="1"/>
  <c r="C28" i="1"/>
  <c r="F28" i="1"/>
  <c r="H28" i="1"/>
  <c r="I28" i="1"/>
  <c r="J28" i="1"/>
  <c r="K28" i="1"/>
  <c r="L28" i="1"/>
  <c r="C29" i="1"/>
  <c r="D29" i="1"/>
  <c r="E29" i="1"/>
  <c r="F29" i="1"/>
  <c r="G29" i="1"/>
  <c r="H29" i="1"/>
  <c r="I29" i="1"/>
  <c r="J29" i="1"/>
  <c r="K29" i="1"/>
  <c r="L29" i="1"/>
  <c r="M29" i="1"/>
  <c r="C30" i="1"/>
  <c r="F30" i="1"/>
  <c r="H30" i="1"/>
  <c r="I30" i="1"/>
  <c r="J30" i="1"/>
  <c r="K30" i="1"/>
  <c r="L30" i="1"/>
  <c r="C31" i="1"/>
  <c r="D31" i="1"/>
  <c r="E31" i="1"/>
  <c r="F31" i="1"/>
  <c r="G31" i="1"/>
  <c r="H31" i="1"/>
  <c r="I31" i="1"/>
  <c r="J31" i="1"/>
  <c r="K31" i="1"/>
  <c r="L31" i="1"/>
  <c r="M31" i="1"/>
  <c r="C32" i="1"/>
  <c r="F32" i="1"/>
  <c r="H32" i="1"/>
  <c r="I32" i="1"/>
  <c r="J32" i="1"/>
  <c r="K32" i="1"/>
  <c r="L32" i="1"/>
  <c r="C33" i="1"/>
  <c r="D33" i="1"/>
  <c r="E33" i="1"/>
  <c r="F33" i="1"/>
  <c r="G33" i="1"/>
  <c r="H33" i="1"/>
  <c r="I33" i="1"/>
  <c r="J33" i="1"/>
  <c r="K33" i="1"/>
  <c r="L33" i="1"/>
  <c r="M33" i="1"/>
  <c r="C34" i="1"/>
  <c r="F34" i="1"/>
  <c r="H34" i="1"/>
  <c r="I34" i="1"/>
  <c r="J34" i="1"/>
  <c r="K34" i="1"/>
  <c r="L34" i="1"/>
  <c r="M23" i="2"/>
  <c r="G23" i="2"/>
  <c r="F23" i="2"/>
  <c r="B23" i="2"/>
  <c r="M22" i="2"/>
  <c r="G22" i="2"/>
  <c r="F22" i="2"/>
  <c r="B22" i="2"/>
  <c r="M21" i="2"/>
  <c r="G21" i="2"/>
  <c r="F21" i="2"/>
  <c r="B21" i="2"/>
  <c r="M20" i="2"/>
  <c r="G20" i="2"/>
  <c r="F20" i="2"/>
  <c r="B20" i="2"/>
  <c r="M19" i="2"/>
  <c r="G19" i="2"/>
  <c r="F19" i="2"/>
  <c r="B19" i="2"/>
  <c r="M18" i="2"/>
  <c r="G18" i="2"/>
  <c r="F18" i="2"/>
  <c r="B18" i="2"/>
  <c r="M17" i="2"/>
  <c r="G17" i="2"/>
  <c r="F17" i="2"/>
  <c r="B17" i="2"/>
  <c r="M16" i="2"/>
  <c r="G16" i="2"/>
  <c r="F16" i="2"/>
  <c r="B16" i="2"/>
  <c r="M15" i="2"/>
  <c r="G15" i="2"/>
  <c r="F15" i="2"/>
  <c r="B15" i="2"/>
  <c r="M14" i="2"/>
  <c r="G14" i="2"/>
  <c r="F14" i="2"/>
  <c r="B14" i="2"/>
  <c r="M13" i="2"/>
  <c r="G13" i="2"/>
  <c r="F13" i="2"/>
  <c r="B13" i="2"/>
  <c r="M12" i="2"/>
  <c r="G12" i="2"/>
  <c r="F12" i="2"/>
  <c r="B12" i="2"/>
  <c r="M11" i="2"/>
  <c r="F11" i="2"/>
  <c r="B11" i="2"/>
  <c r="M10" i="2"/>
  <c r="G10" i="2"/>
  <c r="F10" i="2"/>
  <c r="B10" i="2"/>
  <c r="M9" i="2"/>
  <c r="F9" i="2"/>
  <c r="B9" i="2"/>
  <c r="M8" i="2"/>
  <c r="G8" i="2"/>
  <c r="F8" i="2"/>
  <c r="B8" i="2"/>
  <c r="B159" i="1"/>
  <c r="B158" i="1"/>
  <c r="M78" i="2"/>
  <c r="G78" i="2"/>
  <c r="F78" i="2"/>
  <c r="E78" i="2"/>
  <c r="B78" i="2"/>
  <c r="A52" i="1"/>
  <c r="C52" i="1"/>
  <c r="D52" i="1"/>
  <c r="E52" i="1"/>
  <c r="F52" i="1"/>
  <c r="G52" i="1"/>
  <c r="H52" i="1"/>
  <c r="I52" i="1"/>
  <c r="J52" i="1"/>
  <c r="K52" i="1"/>
  <c r="L52" i="1"/>
  <c r="M52" i="1"/>
  <c r="M43" i="2"/>
  <c r="G43" i="2"/>
  <c r="F43" i="2"/>
  <c r="B43" i="2"/>
  <c r="E43" i="2" s="1"/>
  <c r="E36" i="2" l="1"/>
  <c r="E30" i="2"/>
  <c r="E23" i="2"/>
  <c r="E22" i="2"/>
  <c r="E21" i="2"/>
  <c r="E20" i="2"/>
  <c r="E19" i="2"/>
  <c r="E18" i="2"/>
  <c r="E11" i="2"/>
  <c r="E17" i="2"/>
  <c r="E16" i="2"/>
  <c r="E15" i="2"/>
  <c r="E14" i="2"/>
  <c r="E13" i="2"/>
  <c r="E12" i="2"/>
  <c r="E10" i="2"/>
  <c r="E9" i="2"/>
  <c r="E8" i="2"/>
  <c r="A113" i="1"/>
  <c r="D113" i="1"/>
  <c r="E113" i="1"/>
  <c r="H113" i="1"/>
  <c r="I113" i="1"/>
  <c r="J113" i="1"/>
  <c r="K113" i="1"/>
  <c r="L113" i="1"/>
  <c r="A114" i="1"/>
  <c r="D114" i="1"/>
  <c r="E114" i="1"/>
  <c r="G114" i="1"/>
  <c r="H114" i="1"/>
  <c r="I114" i="1"/>
  <c r="J114" i="1"/>
  <c r="K114" i="1"/>
  <c r="L114" i="1"/>
  <c r="M114" i="1"/>
  <c r="A115" i="1"/>
  <c r="D115" i="1"/>
  <c r="E115" i="1"/>
  <c r="H115" i="1"/>
  <c r="I115" i="1"/>
  <c r="J115" i="1"/>
  <c r="K115" i="1"/>
  <c r="L115" i="1"/>
  <c r="A116" i="1"/>
  <c r="D116" i="1"/>
  <c r="E116" i="1"/>
  <c r="H116" i="1"/>
  <c r="I116" i="1"/>
  <c r="J116" i="1"/>
  <c r="K116" i="1"/>
  <c r="L116" i="1"/>
  <c r="M116" i="1"/>
  <c r="A117" i="1"/>
  <c r="D117" i="1"/>
  <c r="E117" i="1"/>
  <c r="F117" i="1"/>
  <c r="G117" i="1"/>
  <c r="H117" i="1"/>
  <c r="I117" i="1"/>
  <c r="J117" i="1"/>
  <c r="K117" i="1"/>
  <c r="L117" i="1"/>
  <c r="M117" i="1"/>
  <c r="A118" i="1"/>
  <c r="D118" i="1"/>
  <c r="E118" i="1"/>
  <c r="G118" i="1"/>
  <c r="H118" i="1"/>
  <c r="I118" i="1"/>
  <c r="J118" i="1"/>
  <c r="K118" i="1"/>
  <c r="L118" i="1"/>
  <c r="M118" i="1"/>
  <c r="A119" i="1"/>
  <c r="D119" i="1"/>
  <c r="E119" i="1"/>
  <c r="G119" i="1"/>
  <c r="H119" i="1"/>
  <c r="I119" i="1"/>
  <c r="J119" i="1"/>
  <c r="K119" i="1"/>
  <c r="L119" i="1"/>
  <c r="M119" i="1"/>
  <c r="A120" i="1"/>
  <c r="C120" i="1"/>
  <c r="D120" i="1"/>
  <c r="E120" i="1"/>
  <c r="F120" i="1"/>
  <c r="G120" i="1"/>
  <c r="H120" i="1"/>
  <c r="I120" i="1"/>
  <c r="J120" i="1"/>
  <c r="K120" i="1"/>
  <c r="L120" i="1"/>
  <c r="M120" i="1"/>
  <c r="A121" i="1"/>
  <c r="D121" i="1"/>
  <c r="E121" i="1"/>
  <c r="H121" i="1"/>
  <c r="I121" i="1"/>
  <c r="J121" i="1"/>
  <c r="K121" i="1"/>
  <c r="L121" i="1"/>
  <c r="M121" i="1"/>
  <c r="A122" i="1"/>
  <c r="D122" i="1"/>
  <c r="E122" i="1"/>
  <c r="G122" i="1"/>
  <c r="H122" i="1"/>
  <c r="I122" i="1"/>
  <c r="J122" i="1"/>
  <c r="K122" i="1"/>
  <c r="L122" i="1"/>
  <c r="M122" i="1"/>
  <c r="A123" i="1"/>
  <c r="C123" i="1"/>
  <c r="D123" i="1"/>
  <c r="E123" i="1"/>
  <c r="F123" i="1"/>
  <c r="G123" i="1"/>
  <c r="H123" i="1"/>
  <c r="I123" i="1"/>
  <c r="J123" i="1"/>
  <c r="K123" i="1"/>
  <c r="L123" i="1"/>
  <c r="M123" i="1"/>
  <c r="A124" i="1"/>
  <c r="D124" i="1"/>
  <c r="E124" i="1"/>
  <c r="H124" i="1"/>
  <c r="I124" i="1"/>
  <c r="J124" i="1"/>
  <c r="K124" i="1"/>
  <c r="L124" i="1"/>
  <c r="M124" i="1"/>
  <c r="A125" i="1"/>
  <c r="D125" i="1"/>
  <c r="E125" i="1"/>
  <c r="G125" i="1"/>
  <c r="H125" i="1"/>
  <c r="I125" i="1"/>
  <c r="J125" i="1"/>
  <c r="K125" i="1"/>
  <c r="L125" i="1"/>
  <c r="M125" i="1"/>
  <c r="A126" i="1"/>
  <c r="C126" i="1"/>
  <c r="D126" i="1"/>
  <c r="E126" i="1"/>
  <c r="F126" i="1"/>
  <c r="G126" i="1"/>
  <c r="H126" i="1"/>
  <c r="I126" i="1"/>
  <c r="J126" i="1"/>
  <c r="K126" i="1"/>
  <c r="L126" i="1"/>
  <c r="A127" i="1"/>
  <c r="D127" i="1"/>
  <c r="E127" i="1"/>
  <c r="H127" i="1"/>
  <c r="I127" i="1"/>
  <c r="J127" i="1"/>
  <c r="K127" i="1"/>
  <c r="L127" i="1"/>
  <c r="M127" i="1"/>
  <c r="A128" i="1"/>
  <c r="D128" i="1"/>
  <c r="E128" i="1"/>
  <c r="F128" i="1"/>
  <c r="G128" i="1"/>
  <c r="H128" i="1"/>
  <c r="I128" i="1"/>
  <c r="J128" i="1"/>
  <c r="K128" i="1"/>
  <c r="L128" i="1"/>
  <c r="M128" i="1"/>
  <c r="A129" i="1"/>
  <c r="C129" i="1"/>
  <c r="D129" i="1"/>
  <c r="E129" i="1"/>
  <c r="H129" i="1"/>
  <c r="I129" i="1"/>
  <c r="J129" i="1"/>
  <c r="K129" i="1"/>
  <c r="L129" i="1"/>
  <c r="A130" i="1"/>
  <c r="D130" i="1"/>
  <c r="E130" i="1"/>
  <c r="G130" i="1"/>
  <c r="H130" i="1"/>
  <c r="I130" i="1"/>
  <c r="J130" i="1"/>
  <c r="K130" i="1"/>
  <c r="L130" i="1"/>
  <c r="M130" i="1"/>
  <c r="A131" i="1"/>
  <c r="C131" i="1"/>
  <c r="D131" i="1"/>
  <c r="E131" i="1"/>
  <c r="F131" i="1"/>
  <c r="G131" i="1"/>
  <c r="H131" i="1"/>
  <c r="I131" i="1"/>
  <c r="J131" i="1"/>
  <c r="K131" i="1"/>
  <c r="L131" i="1"/>
  <c r="M131" i="1"/>
  <c r="A132" i="1"/>
  <c r="D132" i="1"/>
  <c r="E132" i="1"/>
  <c r="H132" i="1"/>
  <c r="I132" i="1"/>
  <c r="J132" i="1"/>
  <c r="K132" i="1"/>
  <c r="L132" i="1"/>
  <c r="M132" i="1"/>
  <c r="A133" i="1"/>
  <c r="D133" i="1"/>
  <c r="E133" i="1"/>
  <c r="H133" i="1"/>
  <c r="I133" i="1"/>
  <c r="J133" i="1"/>
  <c r="K133" i="1"/>
  <c r="L133" i="1"/>
  <c r="M133" i="1"/>
  <c r="A134" i="1"/>
  <c r="C134" i="1"/>
  <c r="D134" i="1"/>
  <c r="E134" i="1"/>
  <c r="F134" i="1"/>
  <c r="G134" i="1"/>
  <c r="H134" i="1"/>
  <c r="I134" i="1"/>
  <c r="J134" i="1"/>
  <c r="K134" i="1"/>
  <c r="L134" i="1"/>
  <c r="M134" i="1"/>
  <c r="A108" i="1"/>
  <c r="D108" i="1"/>
  <c r="E108" i="1"/>
  <c r="H108" i="1"/>
  <c r="I108" i="1"/>
  <c r="J108" i="1"/>
  <c r="K108" i="1"/>
  <c r="L108" i="1"/>
  <c r="M108" i="1"/>
  <c r="A81" i="1"/>
  <c r="D81" i="1"/>
  <c r="E81" i="1"/>
  <c r="G81" i="1"/>
  <c r="H81" i="1"/>
  <c r="I81" i="1"/>
  <c r="J81" i="1"/>
  <c r="K81" i="1"/>
  <c r="L81" i="1"/>
  <c r="A82" i="1"/>
  <c r="D82" i="1"/>
  <c r="E82" i="1"/>
  <c r="H82" i="1"/>
  <c r="I82" i="1"/>
  <c r="J82" i="1"/>
  <c r="K82" i="1"/>
  <c r="L82" i="1"/>
  <c r="M82" i="1"/>
  <c r="A83" i="1"/>
  <c r="D83" i="1"/>
  <c r="E83" i="1"/>
  <c r="G83" i="1"/>
  <c r="H83" i="1"/>
  <c r="I83" i="1"/>
  <c r="J83" i="1"/>
  <c r="K83" i="1"/>
  <c r="L83" i="1"/>
  <c r="M83" i="1"/>
  <c r="A84" i="1"/>
  <c r="D84" i="1"/>
  <c r="E84" i="1"/>
  <c r="G84" i="1"/>
  <c r="H84" i="1"/>
  <c r="I84" i="1"/>
  <c r="J84" i="1"/>
  <c r="K84" i="1"/>
  <c r="L84" i="1"/>
  <c r="M84" i="1"/>
  <c r="A85" i="1"/>
  <c r="D85" i="1"/>
  <c r="E85" i="1"/>
  <c r="G85" i="1"/>
  <c r="H85" i="1"/>
  <c r="I85" i="1"/>
  <c r="J85" i="1"/>
  <c r="K85" i="1"/>
  <c r="L85" i="1"/>
  <c r="A86" i="1"/>
  <c r="D86" i="1"/>
  <c r="E86" i="1"/>
  <c r="F86" i="1"/>
  <c r="G86" i="1"/>
  <c r="H86" i="1"/>
  <c r="I86" i="1"/>
  <c r="J86" i="1"/>
  <c r="K86" i="1"/>
  <c r="L86" i="1"/>
  <c r="M86" i="1"/>
  <c r="A87" i="1"/>
  <c r="D87" i="1"/>
  <c r="E87" i="1"/>
  <c r="H87" i="1"/>
  <c r="I87" i="1"/>
  <c r="J87" i="1"/>
  <c r="K87" i="1"/>
  <c r="L87" i="1"/>
  <c r="M87" i="1"/>
  <c r="A88" i="1"/>
  <c r="D88" i="1"/>
  <c r="E88" i="1"/>
  <c r="G88" i="1"/>
  <c r="H88" i="1"/>
  <c r="I88" i="1"/>
  <c r="J88" i="1"/>
  <c r="K88" i="1"/>
  <c r="L88" i="1"/>
  <c r="A89" i="1"/>
  <c r="D89" i="1"/>
  <c r="E89" i="1"/>
  <c r="F89" i="1"/>
  <c r="G89" i="1"/>
  <c r="H89" i="1"/>
  <c r="I89" i="1"/>
  <c r="J89" i="1"/>
  <c r="K89" i="1"/>
  <c r="L89" i="1"/>
  <c r="M89" i="1"/>
  <c r="A90" i="1"/>
  <c r="D90" i="1"/>
  <c r="E90" i="1"/>
  <c r="G90" i="1"/>
  <c r="H90" i="1"/>
  <c r="I90" i="1"/>
  <c r="J90" i="1"/>
  <c r="K90" i="1"/>
  <c r="L90" i="1"/>
  <c r="A91" i="1"/>
  <c r="D91" i="1"/>
  <c r="E91" i="1"/>
  <c r="G91" i="1"/>
  <c r="H91" i="1"/>
  <c r="I91" i="1"/>
  <c r="J91" i="1"/>
  <c r="K91" i="1"/>
  <c r="L91" i="1"/>
  <c r="A92" i="1"/>
  <c r="D92" i="1"/>
  <c r="E92" i="1"/>
  <c r="F92" i="1"/>
  <c r="G92" i="1"/>
  <c r="H92" i="1"/>
  <c r="I92" i="1"/>
  <c r="J92" i="1"/>
  <c r="K92" i="1"/>
  <c r="L92" i="1"/>
  <c r="M92" i="1"/>
  <c r="A93" i="1"/>
  <c r="D93" i="1"/>
  <c r="E93" i="1"/>
  <c r="G93" i="1"/>
  <c r="H93" i="1"/>
  <c r="I93" i="1"/>
  <c r="J93" i="1"/>
  <c r="K93" i="1"/>
  <c r="L93" i="1"/>
  <c r="M93" i="1"/>
  <c r="A94" i="1"/>
  <c r="D94" i="1"/>
  <c r="E94" i="1"/>
  <c r="H94" i="1"/>
  <c r="I94" i="1"/>
  <c r="J94" i="1"/>
  <c r="K94" i="1"/>
  <c r="L94" i="1"/>
  <c r="M94" i="1"/>
  <c r="A95" i="1"/>
  <c r="D95" i="1"/>
  <c r="E95" i="1"/>
  <c r="F95" i="1"/>
  <c r="H95" i="1"/>
  <c r="I95" i="1"/>
  <c r="J95" i="1"/>
  <c r="K95" i="1"/>
  <c r="L95" i="1"/>
  <c r="M95" i="1"/>
  <c r="A96" i="1"/>
  <c r="D96" i="1"/>
  <c r="E96" i="1"/>
  <c r="H96" i="1"/>
  <c r="I96" i="1"/>
  <c r="J96" i="1"/>
  <c r="K96" i="1"/>
  <c r="L96" i="1"/>
  <c r="A97" i="1"/>
  <c r="D97" i="1"/>
  <c r="E97" i="1"/>
  <c r="G97" i="1"/>
  <c r="H97" i="1"/>
  <c r="I97" i="1"/>
  <c r="J97" i="1"/>
  <c r="K97" i="1"/>
  <c r="L97" i="1"/>
  <c r="M97" i="1"/>
  <c r="A98" i="1"/>
  <c r="D98" i="1"/>
  <c r="E98" i="1"/>
  <c r="F98" i="1"/>
  <c r="G98" i="1"/>
  <c r="H98" i="1"/>
  <c r="I98" i="1"/>
  <c r="J98" i="1"/>
  <c r="K98" i="1"/>
  <c r="L98" i="1"/>
  <c r="A99" i="1"/>
  <c r="D99" i="1"/>
  <c r="E99" i="1"/>
  <c r="G99" i="1"/>
  <c r="H99" i="1"/>
  <c r="I99" i="1"/>
  <c r="J99" i="1"/>
  <c r="K99" i="1"/>
  <c r="L99" i="1"/>
  <c r="A100" i="1"/>
  <c r="D100" i="1"/>
  <c r="E100" i="1"/>
  <c r="G100" i="1"/>
  <c r="H100" i="1"/>
  <c r="I100" i="1"/>
  <c r="J100" i="1"/>
  <c r="K100" i="1"/>
  <c r="L100" i="1"/>
  <c r="M100" i="1"/>
  <c r="A101" i="1"/>
  <c r="D101" i="1"/>
  <c r="E101" i="1"/>
  <c r="H101" i="1"/>
  <c r="I101" i="1"/>
  <c r="J101" i="1"/>
  <c r="K101" i="1"/>
  <c r="L101" i="1"/>
  <c r="M101" i="1"/>
  <c r="A102" i="1"/>
  <c r="D102" i="1"/>
  <c r="E102" i="1"/>
  <c r="G102" i="1"/>
  <c r="H102" i="1"/>
  <c r="I102" i="1"/>
  <c r="J102" i="1"/>
  <c r="K102" i="1"/>
  <c r="L102" i="1"/>
  <c r="A103" i="1"/>
  <c r="D103" i="1"/>
  <c r="E103" i="1"/>
  <c r="F103" i="1"/>
  <c r="G103" i="1"/>
  <c r="H103" i="1"/>
  <c r="I103" i="1"/>
  <c r="J103" i="1"/>
  <c r="K103" i="1"/>
  <c r="L103" i="1"/>
  <c r="A104" i="1"/>
  <c r="C104" i="1"/>
  <c r="D104" i="1"/>
  <c r="E104" i="1"/>
  <c r="G104" i="1"/>
  <c r="H104" i="1"/>
  <c r="I104" i="1"/>
  <c r="J104" i="1"/>
  <c r="K104" i="1"/>
  <c r="L104" i="1"/>
  <c r="M104" i="1"/>
  <c r="A105" i="1"/>
  <c r="D105" i="1"/>
  <c r="E105" i="1"/>
  <c r="G105" i="1"/>
  <c r="H105" i="1"/>
  <c r="I105" i="1"/>
  <c r="J105" i="1"/>
  <c r="K105" i="1"/>
  <c r="L105" i="1"/>
  <c r="A106" i="1"/>
  <c r="C106" i="1"/>
  <c r="D106" i="1"/>
  <c r="E106" i="1"/>
  <c r="G106" i="1"/>
  <c r="H106" i="1"/>
  <c r="I106" i="1"/>
  <c r="J106" i="1"/>
  <c r="K106" i="1"/>
  <c r="L106" i="1"/>
  <c r="M106" i="1"/>
  <c r="A107" i="1"/>
  <c r="D107" i="1"/>
  <c r="E107" i="1"/>
  <c r="H107" i="1"/>
  <c r="I107" i="1"/>
  <c r="J107" i="1"/>
  <c r="K107" i="1"/>
  <c r="L107" i="1"/>
  <c r="M115" i="2"/>
  <c r="G115" i="2"/>
  <c r="F115" i="2"/>
  <c r="B115" i="2"/>
  <c r="E115" i="2" s="1"/>
  <c r="M114" i="2"/>
  <c r="G114" i="2"/>
  <c r="G133" i="1" s="1"/>
  <c r="F114" i="2"/>
  <c r="F133" i="1" s="1"/>
  <c r="B114" i="2"/>
  <c r="M113" i="2"/>
  <c r="G113" i="2"/>
  <c r="G132" i="1" s="1"/>
  <c r="F113" i="2"/>
  <c r="F132" i="1" s="1"/>
  <c r="B113" i="2"/>
  <c r="M112" i="2"/>
  <c r="G112" i="2"/>
  <c r="F112" i="2"/>
  <c r="B112" i="2"/>
  <c r="E112" i="2" s="1"/>
  <c r="M111" i="2"/>
  <c r="G111" i="2"/>
  <c r="F111" i="2"/>
  <c r="F130" i="1" s="1"/>
  <c r="E111" i="2"/>
  <c r="B111" i="2"/>
  <c r="C130" i="1" s="1"/>
  <c r="M110" i="2"/>
  <c r="M129" i="1" s="1"/>
  <c r="G110" i="2"/>
  <c r="G129" i="1" s="1"/>
  <c r="F110" i="2"/>
  <c r="F129" i="1" s="1"/>
  <c r="B110" i="2"/>
  <c r="E110" i="2" s="1"/>
  <c r="M109" i="2"/>
  <c r="G109" i="2"/>
  <c r="F109" i="2"/>
  <c r="B109" i="2"/>
  <c r="M108" i="2"/>
  <c r="G108" i="2"/>
  <c r="G127" i="1" s="1"/>
  <c r="F108" i="2"/>
  <c r="F127" i="1" s="1"/>
  <c r="B108" i="2"/>
  <c r="C127" i="1" s="1"/>
  <c r="M107" i="2"/>
  <c r="M126" i="1" s="1"/>
  <c r="G107" i="2"/>
  <c r="F107" i="2"/>
  <c r="B107" i="2"/>
  <c r="E107" i="2" s="1"/>
  <c r="M106" i="2"/>
  <c r="G106" i="2"/>
  <c r="F106" i="2"/>
  <c r="F125" i="1" s="1"/>
  <c r="B106" i="2"/>
  <c r="M105" i="2"/>
  <c r="G105" i="2"/>
  <c r="G124" i="1" s="1"/>
  <c r="F105" i="2"/>
  <c r="F124" i="1" s="1"/>
  <c r="B105" i="2"/>
  <c r="M104" i="2"/>
  <c r="G104" i="2"/>
  <c r="F104" i="2"/>
  <c r="B104" i="2"/>
  <c r="E104" i="2" s="1"/>
  <c r="M103" i="2"/>
  <c r="G103" i="2"/>
  <c r="F103" i="2"/>
  <c r="F122" i="1" s="1"/>
  <c r="B103" i="2"/>
  <c r="M102" i="2"/>
  <c r="G102" i="2"/>
  <c r="G121" i="1" s="1"/>
  <c r="F102" i="2"/>
  <c r="F121" i="1" s="1"/>
  <c r="B102" i="2"/>
  <c r="M101" i="2"/>
  <c r="F101" i="2"/>
  <c r="B101" i="2"/>
  <c r="E101" i="2" s="1"/>
  <c r="M100" i="2"/>
  <c r="F100" i="2"/>
  <c r="F119" i="1" s="1"/>
  <c r="B100" i="2"/>
  <c r="M99" i="2"/>
  <c r="G99" i="2"/>
  <c r="F99" i="2"/>
  <c r="F118" i="1" s="1"/>
  <c r="B99" i="2"/>
  <c r="C118" i="1" s="1"/>
  <c r="M98" i="2"/>
  <c r="G98" i="2"/>
  <c r="F98" i="2"/>
  <c r="B98" i="2"/>
  <c r="C117" i="1" s="1"/>
  <c r="M97" i="2"/>
  <c r="G97" i="2"/>
  <c r="G116" i="1" s="1"/>
  <c r="F97" i="2"/>
  <c r="F116" i="1" s="1"/>
  <c r="B97" i="2"/>
  <c r="E97" i="2" s="1"/>
  <c r="M96" i="2"/>
  <c r="M115" i="1" s="1"/>
  <c r="G96" i="2"/>
  <c r="G115" i="1" s="1"/>
  <c r="F96" i="2"/>
  <c r="F115" i="1" s="1"/>
  <c r="B96" i="2"/>
  <c r="E96" i="2" s="1"/>
  <c r="M95" i="2"/>
  <c r="G95" i="2"/>
  <c r="F95" i="2"/>
  <c r="F114" i="1" s="1"/>
  <c r="B95" i="2"/>
  <c r="M94" i="2"/>
  <c r="M113" i="1" s="1"/>
  <c r="G94" i="2"/>
  <c r="G113" i="1" s="1"/>
  <c r="F94" i="2"/>
  <c r="F113" i="1" s="1"/>
  <c r="B94" i="2"/>
  <c r="M93" i="2"/>
  <c r="G93" i="2"/>
  <c r="F93" i="2"/>
  <c r="B93" i="2"/>
  <c r="E93" i="2" s="1"/>
  <c r="M91" i="2"/>
  <c r="F91" i="2"/>
  <c r="B91" i="2"/>
  <c r="E91" i="2" s="1"/>
  <c r="M90" i="2"/>
  <c r="G90" i="2"/>
  <c r="G108" i="1" s="1"/>
  <c r="F90" i="2"/>
  <c r="F108" i="1" s="1"/>
  <c r="B90" i="2"/>
  <c r="M89" i="2"/>
  <c r="M107" i="1" s="1"/>
  <c r="G89" i="2"/>
  <c r="G107" i="1" s="1"/>
  <c r="F89" i="2"/>
  <c r="F107" i="1" s="1"/>
  <c r="B89" i="2"/>
  <c r="E89" i="2" s="1"/>
  <c r="M88" i="2"/>
  <c r="G88" i="2"/>
  <c r="F88" i="2"/>
  <c r="F106" i="1" s="1"/>
  <c r="M87" i="2"/>
  <c r="M105" i="1" s="1"/>
  <c r="G87" i="2"/>
  <c r="F87" i="2"/>
  <c r="F105" i="1" s="1"/>
  <c r="B87" i="2"/>
  <c r="M86" i="2"/>
  <c r="G86" i="2"/>
  <c r="F86" i="2"/>
  <c r="F104" i="1" s="1"/>
  <c r="M85" i="2"/>
  <c r="M103" i="1" s="1"/>
  <c r="G85" i="2"/>
  <c r="F85" i="2"/>
  <c r="B85" i="2"/>
  <c r="C103" i="1" s="1"/>
  <c r="M84" i="2"/>
  <c r="M102" i="1" s="1"/>
  <c r="G84" i="2"/>
  <c r="F84" i="2"/>
  <c r="F102" i="1" s="1"/>
  <c r="E84" i="2"/>
  <c r="B84" i="2"/>
  <c r="C102" i="1" s="1"/>
  <c r="M83" i="2"/>
  <c r="G83" i="2"/>
  <c r="G101" i="1" s="1"/>
  <c r="F83" i="2"/>
  <c r="F101" i="1" s="1"/>
  <c r="B83" i="2"/>
  <c r="E83" i="2" s="1"/>
  <c r="M82" i="2"/>
  <c r="G82" i="2"/>
  <c r="F82" i="2"/>
  <c r="F100" i="1" s="1"/>
  <c r="E82" i="2"/>
  <c r="B82" i="2"/>
  <c r="C100" i="1" s="1"/>
  <c r="M81" i="2"/>
  <c r="M99" i="1" s="1"/>
  <c r="G81" i="2"/>
  <c r="F81" i="2"/>
  <c r="F99" i="1" s="1"/>
  <c r="B81" i="2"/>
  <c r="M80" i="2"/>
  <c r="M98" i="1" s="1"/>
  <c r="G80" i="2"/>
  <c r="F80" i="2"/>
  <c r="B80" i="2"/>
  <c r="E80" i="2" s="1"/>
  <c r="M79" i="2"/>
  <c r="G79" i="2"/>
  <c r="F79" i="2"/>
  <c r="F97" i="1" s="1"/>
  <c r="B79" i="2"/>
  <c r="M96" i="1"/>
  <c r="G96" i="1"/>
  <c r="F96" i="1"/>
  <c r="M77" i="2"/>
  <c r="G77" i="2"/>
  <c r="G95" i="1" s="1"/>
  <c r="F77" i="2"/>
  <c r="B77" i="2"/>
  <c r="E77" i="2" s="1"/>
  <c r="M76" i="2"/>
  <c r="M75" i="2"/>
  <c r="G75" i="2"/>
  <c r="G94" i="1" s="1"/>
  <c r="F75" i="2"/>
  <c r="F94" i="1" s="1"/>
  <c r="B75" i="2"/>
  <c r="M74" i="2"/>
  <c r="G74" i="2"/>
  <c r="F74" i="2"/>
  <c r="F93" i="1" s="1"/>
  <c r="B74" i="2"/>
  <c r="C93" i="1" s="1"/>
  <c r="M73" i="2"/>
  <c r="G73" i="2"/>
  <c r="F73" i="2"/>
  <c r="B73" i="2"/>
  <c r="E73" i="2" s="1"/>
  <c r="M72" i="2"/>
  <c r="M91" i="1" s="1"/>
  <c r="G72" i="2"/>
  <c r="F72" i="2"/>
  <c r="F91" i="1" s="1"/>
  <c r="B72" i="2"/>
  <c r="M71" i="2"/>
  <c r="M90" i="1" s="1"/>
  <c r="G71" i="2"/>
  <c r="F71" i="2"/>
  <c r="F90" i="1" s="1"/>
  <c r="B71" i="2"/>
  <c r="M70" i="2"/>
  <c r="G70" i="2"/>
  <c r="F70" i="2"/>
  <c r="B70" i="2"/>
  <c r="E70" i="2" s="1"/>
  <c r="M69" i="2"/>
  <c r="M88" i="1" s="1"/>
  <c r="G69" i="2"/>
  <c r="F69" i="2"/>
  <c r="F88" i="1" s="1"/>
  <c r="B69" i="2"/>
  <c r="M68" i="2"/>
  <c r="G68" i="2"/>
  <c r="G87" i="1" s="1"/>
  <c r="F68" i="2"/>
  <c r="F87" i="1" s="1"/>
  <c r="B68" i="2"/>
  <c r="M67" i="2"/>
  <c r="G67" i="2"/>
  <c r="F67" i="2"/>
  <c r="B67" i="2"/>
  <c r="M66" i="2"/>
  <c r="M85" i="1" s="1"/>
  <c r="G66" i="2"/>
  <c r="F66" i="2"/>
  <c r="F85" i="1" s="1"/>
  <c r="B66" i="2"/>
  <c r="M65" i="2"/>
  <c r="G65" i="2"/>
  <c r="F65" i="2"/>
  <c r="F84" i="1" s="1"/>
  <c r="B65" i="2"/>
  <c r="C84" i="1" s="1"/>
  <c r="M64" i="2"/>
  <c r="G64" i="2"/>
  <c r="F64" i="2"/>
  <c r="F83" i="1" s="1"/>
  <c r="B64" i="2"/>
  <c r="C83" i="1" s="1"/>
  <c r="M63" i="2"/>
  <c r="G63" i="2"/>
  <c r="G82" i="1" s="1"/>
  <c r="F63" i="2"/>
  <c r="F82" i="1" s="1"/>
  <c r="B63" i="2"/>
  <c r="M62" i="2"/>
  <c r="M81" i="1" s="1"/>
  <c r="G62" i="2"/>
  <c r="F62" i="2"/>
  <c r="F81" i="1" s="1"/>
  <c r="B62" i="2"/>
  <c r="C81" i="1" s="1"/>
  <c r="M61" i="2"/>
  <c r="G61" i="2"/>
  <c r="F61" i="2"/>
  <c r="B61" i="2"/>
  <c r="E61" i="2" s="1"/>
  <c r="E64" i="2" l="1"/>
  <c r="E102" i="2"/>
  <c r="C121" i="1"/>
  <c r="E105" i="2"/>
  <c r="C124" i="1"/>
  <c r="E108" i="2"/>
  <c r="E114" i="2"/>
  <c r="C133" i="1"/>
  <c r="E103" i="2"/>
  <c r="C122" i="1"/>
  <c r="C128" i="1"/>
  <c r="E109" i="2"/>
  <c r="C96" i="1"/>
  <c r="E100" i="2"/>
  <c r="C119" i="1"/>
  <c r="E99" i="2"/>
  <c r="C125" i="1"/>
  <c r="E106" i="2"/>
  <c r="E74" i="2"/>
  <c r="E94" i="2"/>
  <c r="C113" i="1"/>
  <c r="E81" i="2"/>
  <c r="C99" i="1"/>
  <c r="C108" i="1"/>
  <c r="E90" i="2"/>
  <c r="E63" i="2"/>
  <c r="C82" i="1"/>
  <c r="E87" i="2"/>
  <c r="C105" i="1"/>
  <c r="E68" i="2"/>
  <c r="C87" i="1"/>
  <c r="E66" i="2"/>
  <c r="C85" i="1"/>
  <c r="E69" i="2"/>
  <c r="C88" i="1"/>
  <c r="E72" i="2"/>
  <c r="C91" i="1"/>
  <c r="E71" i="2"/>
  <c r="C90" i="1"/>
  <c r="E75" i="2"/>
  <c r="C94" i="1"/>
  <c r="C86" i="1"/>
  <c r="E67" i="2"/>
  <c r="E95" i="2"/>
  <c r="C114" i="1"/>
  <c r="E79" i="2"/>
  <c r="C97" i="1"/>
  <c r="E113" i="2"/>
  <c r="C132" i="1"/>
  <c r="E98" i="2"/>
  <c r="E62" i="2"/>
  <c r="E85" i="2"/>
  <c r="E65" i="2"/>
  <c r="C107" i="1"/>
  <c r="C101" i="1"/>
  <c r="C98" i="1"/>
  <c r="C95" i="1"/>
  <c r="C92" i="1"/>
  <c r="C89" i="1"/>
  <c r="C116" i="1"/>
  <c r="C115" i="1"/>
  <c r="M116" i="2"/>
  <c r="G116" i="2"/>
  <c r="F116" i="2"/>
  <c r="B116" i="2"/>
  <c r="E116" i="2" s="1"/>
  <c r="I20" i="1"/>
  <c r="A28" i="1" l="1"/>
  <c r="A27" i="1"/>
  <c r="M41" i="1" l="1"/>
  <c r="M42" i="1"/>
  <c r="L41" i="1"/>
  <c r="L42" i="1"/>
  <c r="K41" i="1"/>
  <c r="K42" i="1"/>
  <c r="J41" i="1"/>
  <c r="J42" i="1"/>
  <c r="I41" i="1"/>
  <c r="I42" i="1"/>
  <c r="H41" i="1"/>
  <c r="H42" i="1"/>
  <c r="G41" i="1"/>
  <c r="G42" i="1"/>
  <c r="E41" i="1"/>
  <c r="E42" i="1"/>
  <c r="D41" i="1"/>
  <c r="D42" i="1"/>
  <c r="C41" i="1"/>
  <c r="C42" i="1"/>
  <c r="A41" i="1"/>
  <c r="A42" i="1"/>
  <c r="E33" i="2"/>
  <c r="E32" i="2"/>
  <c r="F33" i="2"/>
  <c r="F42" i="1" s="1"/>
  <c r="F32" i="2"/>
  <c r="F41" i="1" s="1"/>
  <c r="A22" i="1" l="1"/>
  <c r="L48" i="1" l="1"/>
  <c r="K48" i="1"/>
  <c r="J48" i="1"/>
  <c r="I48" i="1"/>
  <c r="H48" i="1"/>
  <c r="E49" i="1"/>
  <c r="E48" i="1"/>
  <c r="D48" i="1"/>
  <c r="L49" i="1"/>
  <c r="J49" i="1"/>
  <c r="I49" i="1"/>
  <c r="H49" i="1"/>
  <c r="K49" i="1"/>
  <c r="D49" i="1"/>
  <c r="A49" i="1"/>
  <c r="A48" i="1"/>
  <c r="N48" i="1"/>
  <c r="O48" i="1"/>
  <c r="P48" i="1"/>
  <c r="M39" i="2"/>
  <c r="M48" i="1" s="1"/>
  <c r="G39" i="2"/>
  <c r="G48" i="1" s="1"/>
  <c r="F39" i="2"/>
  <c r="F48" i="1" s="1"/>
  <c r="B39" i="2"/>
  <c r="C48" i="1" s="1"/>
  <c r="M40" i="2"/>
  <c r="M49" i="1" s="1"/>
  <c r="G40" i="2"/>
  <c r="G49" i="1" s="1"/>
  <c r="F40" i="2"/>
  <c r="F49" i="1" s="1"/>
  <c r="B40" i="2"/>
  <c r="E40" i="2" s="1"/>
  <c r="A20" i="1"/>
  <c r="H20" i="1"/>
  <c r="J20" i="1"/>
  <c r="K20" i="1"/>
  <c r="L20" i="1"/>
  <c r="A21" i="1"/>
  <c r="F20" i="1"/>
  <c r="C49" i="1" l="1"/>
  <c r="C20" i="1"/>
  <c r="E39" i="2"/>
  <c r="A112" i="1" l="1"/>
  <c r="D112" i="1"/>
  <c r="E112" i="1"/>
  <c r="H112" i="1"/>
  <c r="I112" i="1"/>
  <c r="J112" i="1"/>
  <c r="K112" i="1"/>
  <c r="L112" i="1"/>
  <c r="F139" i="1"/>
  <c r="G139" i="1"/>
  <c r="M139" i="1"/>
  <c r="F140" i="1"/>
  <c r="G140" i="1"/>
  <c r="M140" i="1"/>
  <c r="F141" i="1"/>
  <c r="G141" i="1"/>
  <c r="M141" i="1"/>
  <c r="D142" i="1"/>
  <c r="E142" i="1"/>
  <c r="H142" i="1"/>
  <c r="I142" i="1"/>
  <c r="J142" i="1"/>
  <c r="K142" i="1"/>
  <c r="L142" i="1"/>
  <c r="G142" i="1" l="1"/>
  <c r="M142" i="1"/>
  <c r="F142" i="1"/>
  <c r="C142" i="1" s="1"/>
  <c r="K39" i="1" l="1"/>
  <c r="L39" i="1"/>
  <c r="M31" i="2"/>
  <c r="G31" i="2"/>
  <c r="F31" i="2"/>
  <c r="B31" i="2"/>
  <c r="E31" i="2" s="1"/>
  <c r="B34" i="2"/>
  <c r="E34" i="2" s="1"/>
  <c r="F34" i="2"/>
  <c r="G34" i="2"/>
  <c r="M34" i="2"/>
  <c r="B35" i="2"/>
  <c r="E35" i="2" s="1"/>
  <c r="F35" i="2"/>
  <c r="G35" i="2"/>
  <c r="M35" i="2"/>
  <c r="M46" i="2"/>
  <c r="G46" i="2"/>
  <c r="F46" i="2"/>
  <c r="B46" i="2"/>
  <c r="E46" i="2" s="1"/>
  <c r="M45" i="2"/>
  <c r="G45" i="2"/>
  <c r="F45" i="2"/>
  <c r="B45" i="2"/>
  <c r="E45" i="2" s="1"/>
  <c r="M44" i="2"/>
  <c r="G44" i="2"/>
  <c r="F44" i="2"/>
  <c r="B44" i="2"/>
  <c r="E44" i="2" s="1"/>
  <c r="M42" i="2"/>
  <c r="F42" i="2"/>
  <c r="B42" i="2"/>
  <c r="E42" i="2" s="1"/>
  <c r="M41" i="2"/>
  <c r="G41" i="2"/>
  <c r="F41" i="2"/>
  <c r="B41" i="2"/>
  <c r="E41" i="2" s="1"/>
  <c r="B48" i="2" l="1"/>
  <c r="L80" i="1" l="1"/>
  <c r="K80" i="1"/>
  <c r="J80" i="1"/>
  <c r="I80" i="1"/>
  <c r="H80" i="1"/>
  <c r="E80" i="1"/>
  <c r="D80" i="1"/>
  <c r="A80" i="1"/>
  <c r="M80" i="1"/>
  <c r="G80" i="1"/>
  <c r="F80" i="1"/>
  <c r="C80" i="1" l="1"/>
  <c r="C112" i="1"/>
  <c r="A34" i="1" l="1"/>
  <c r="A33" i="1"/>
  <c r="A32" i="1"/>
  <c r="A31" i="1"/>
  <c r="A30" i="1"/>
  <c r="A29" i="1"/>
  <c r="A26" i="1"/>
  <c r="A25" i="1"/>
  <c r="A24" i="1"/>
  <c r="A19" i="1"/>
  <c r="A23" i="1"/>
  <c r="P82" i="1" l="1"/>
  <c r="P100" i="1"/>
  <c r="O84" i="1"/>
  <c r="P87" i="1"/>
  <c r="P88" i="1"/>
  <c r="O90" i="1"/>
  <c r="O105" i="1"/>
  <c r="P106" i="1"/>
  <c r="O107" i="1"/>
  <c r="O114" i="1"/>
  <c r="O115" i="1"/>
  <c r="O118" i="1"/>
  <c r="O123" i="1"/>
  <c r="O125" i="1"/>
  <c r="P129" i="1"/>
  <c r="O130" i="1"/>
  <c r="M112" i="1"/>
  <c r="G112" i="1"/>
  <c r="F112" i="1"/>
  <c r="C44" i="1"/>
  <c r="D44" i="1"/>
  <c r="E44" i="1"/>
  <c r="H44" i="1"/>
  <c r="I44" i="1"/>
  <c r="J44" i="1"/>
  <c r="K44" i="1"/>
  <c r="L44" i="1"/>
  <c r="A44" i="1"/>
  <c r="M44" i="1"/>
  <c r="G44" i="1"/>
  <c r="F44" i="1"/>
  <c r="D40" i="1"/>
  <c r="E40" i="1"/>
  <c r="H40" i="1"/>
  <c r="I40" i="1"/>
  <c r="J40" i="1"/>
  <c r="K40" i="1"/>
  <c r="L40" i="1"/>
  <c r="D43" i="1"/>
  <c r="E43" i="1"/>
  <c r="H43" i="1"/>
  <c r="I43" i="1"/>
  <c r="J43" i="1"/>
  <c r="K43" i="1"/>
  <c r="L43" i="1"/>
  <c r="D45" i="1"/>
  <c r="E45" i="1"/>
  <c r="H45" i="1"/>
  <c r="I45" i="1"/>
  <c r="J45" i="1"/>
  <c r="K45" i="1"/>
  <c r="L45" i="1"/>
  <c r="D46" i="1"/>
  <c r="E46" i="1"/>
  <c r="H46" i="1"/>
  <c r="I46" i="1"/>
  <c r="J46" i="1"/>
  <c r="K46" i="1"/>
  <c r="L46" i="1"/>
  <c r="D47" i="1"/>
  <c r="E47" i="1"/>
  <c r="H47" i="1"/>
  <c r="I47" i="1"/>
  <c r="J47" i="1"/>
  <c r="K47" i="1"/>
  <c r="L47" i="1"/>
  <c r="D50" i="1"/>
  <c r="E50" i="1"/>
  <c r="H50" i="1"/>
  <c r="I50" i="1"/>
  <c r="J50" i="1"/>
  <c r="K50" i="1"/>
  <c r="L50" i="1"/>
  <c r="D51" i="1"/>
  <c r="E51" i="1"/>
  <c r="H51" i="1"/>
  <c r="I51" i="1"/>
  <c r="J51" i="1"/>
  <c r="K51" i="1"/>
  <c r="L51" i="1"/>
  <c r="D53" i="1"/>
  <c r="E53" i="1"/>
  <c r="H53" i="1"/>
  <c r="I53" i="1"/>
  <c r="J53" i="1"/>
  <c r="K53" i="1"/>
  <c r="L53" i="1"/>
  <c r="D54" i="1"/>
  <c r="E54" i="1"/>
  <c r="H54" i="1"/>
  <c r="I54" i="1"/>
  <c r="J54" i="1"/>
  <c r="K54" i="1"/>
  <c r="L54" i="1"/>
  <c r="D55" i="1"/>
  <c r="E55" i="1"/>
  <c r="H55" i="1"/>
  <c r="I55" i="1"/>
  <c r="J55" i="1"/>
  <c r="K55" i="1"/>
  <c r="L55" i="1"/>
  <c r="D56" i="1"/>
  <c r="E56" i="1"/>
  <c r="H56" i="1"/>
  <c r="I56" i="1"/>
  <c r="J56" i="1"/>
  <c r="K56" i="1"/>
  <c r="L56" i="1"/>
  <c r="D57" i="1"/>
  <c r="E57" i="1"/>
  <c r="H57" i="1"/>
  <c r="I57" i="1"/>
  <c r="J57" i="1"/>
  <c r="K57" i="1"/>
  <c r="L57" i="1"/>
  <c r="D58" i="1"/>
  <c r="E58" i="1"/>
  <c r="H58" i="1"/>
  <c r="I58" i="1"/>
  <c r="J58" i="1"/>
  <c r="K58" i="1"/>
  <c r="L58" i="1"/>
  <c r="O40" i="1"/>
  <c r="C40" i="1"/>
  <c r="O19" i="1"/>
  <c r="O23" i="1"/>
  <c r="O24" i="1"/>
  <c r="O27" i="1"/>
  <c r="O29" i="1"/>
  <c r="O31" i="1"/>
  <c r="O34" i="1"/>
  <c r="O39" i="1"/>
  <c r="P43" i="1"/>
  <c r="O45" i="1"/>
  <c r="B37" i="2"/>
  <c r="E37" i="2" s="1"/>
  <c r="P46" i="1" s="1"/>
  <c r="B38" i="2"/>
  <c r="O47" i="1" s="1"/>
  <c r="O49" i="1"/>
  <c r="O50" i="1"/>
  <c r="C50" i="1"/>
  <c r="O51" i="1"/>
  <c r="C53" i="1"/>
  <c r="P53" i="1"/>
  <c r="P54" i="1"/>
  <c r="P55" i="1"/>
  <c r="B47" i="2"/>
  <c r="O56" i="1" s="1"/>
  <c r="C57" i="1"/>
  <c r="B49" i="2"/>
  <c r="O58" i="1" s="1"/>
  <c r="B50" i="2"/>
  <c r="E50" i="2" s="1"/>
  <c r="P59" i="1" s="1"/>
  <c r="B55" i="2"/>
  <c r="O64" i="1" s="1"/>
  <c r="O119" i="1"/>
  <c r="C69" i="1"/>
  <c r="C70" i="1"/>
  <c r="F70" i="1" s="1"/>
  <c r="J70" i="1" s="1"/>
  <c r="C71" i="1"/>
  <c r="F71" i="1" s="1"/>
  <c r="J71" i="1" s="1"/>
  <c r="N51" i="1"/>
  <c r="N43" i="1"/>
  <c r="N50" i="1"/>
  <c r="D71" i="1"/>
  <c r="D69" i="1"/>
  <c r="D70" i="1"/>
  <c r="F55" i="2"/>
  <c r="F64" i="1" s="1"/>
  <c r="F65" i="1" s="1"/>
  <c r="F148" i="1" s="1"/>
  <c r="F50" i="2"/>
  <c r="F59" i="1" s="1"/>
  <c r="F49" i="2"/>
  <c r="F58" i="1" s="1"/>
  <c r="F48" i="2"/>
  <c r="F57" i="1" s="1"/>
  <c r="F47" i="2"/>
  <c r="F56" i="1" s="1"/>
  <c r="F55" i="1"/>
  <c r="F54" i="1"/>
  <c r="F53" i="1"/>
  <c r="F51" i="1"/>
  <c r="F50" i="1"/>
  <c r="F38" i="2"/>
  <c r="F47" i="1" s="1"/>
  <c r="F37" i="2"/>
  <c r="F46" i="1" s="1"/>
  <c r="F45" i="1"/>
  <c r="F43" i="1"/>
  <c r="F40" i="1"/>
  <c r="F39" i="1"/>
  <c r="P32" i="1"/>
  <c r="P30" i="1"/>
  <c r="P29" i="1"/>
  <c r="P24" i="1"/>
  <c r="P19" i="1"/>
  <c r="G48" i="2"/>
  <c r="G57" i="1" s="1"/>
  <c r="N56" i="1"/>
  <c r="N106" i="1" s="1"/>
  <c r="N54" i="1"/>
  <c r="A64" i="1"/>
  <c r="A40" i="1"/>
  <c r="A43" i="1"/>
  <c r="A45" i="1"/>
  <c r="A46" i="1"/>
  <c r="A47" i="1"/>
  <c r="A50" i="1"/>
  <c r="A51" i="1"/>
  <c r="A53" i="1"/>
  <c r="A54" i="1"/>
  <c r="A55" i="1"/>
  <c r="A56" i="1"/>
  <c r="A57" i="1"/>
  <c r="A58" i="1"/>
  <c r="A59" i="1"/>
  <c r="A39" i="1"/>
  <c r="N53" i="1"/>
  <c r="N58" i="1"/>
  <c r="G51" i="1"/>
  <c r="M51" i="1"/>
  <c r="G53" i="1"/>
  <c r="M53" i="1"/>
  <c r="G54" i="1"/>
  <c r="M54" i="1"/>
  <c r="G55" i="1"/>
  <c r="M55" i="1"/>
  <c r="G47" i="2"/>
  <c r="G56" i="1" s="1"/>
  <c r="M47" i="2"/>
  <c r="M56" i="1" s="1"/>
  <c r="M48" i="2"/>
  <c r="M57" i="1" s="1"/>
  <c r="G49" i="2"/>
  <c r="G58" i="1" s="1"/>
  <c r="M49" i="2"/>
  <c r="M58" i="1" s="1"/>
  <c r="D59" i="1"/>
  <c r="E59" i="1"/>
  <c r="G50" i="2"/>
  <c r="G59" i="1" s="1"/>
  <c r="H59" i="1"/>
  <c r="I59" i="1"/>
  <c r="J59" i="1"/>
  <c r="K59" i="1"/>
  <c r="L59" i="1"/>
  <c r="M50" i="2"/>
  <c r="M59" i="1" s="1"/>
  <c r="G50" i="1"/>
  <c r="M50" i="1"/>
  <c r="H19" i="1"/>
  <c r="H39" i="1"/>
  <c r="H64" i="1"/>
  <c r="H65" i="1" s="1"/>
  <c r="H148" i="1" s="1"/>
  <c r="H149" i="1"/>
  <c r="H151" i="1"/>
  <c r="I151" i="1"/>
  <c r="I19" i="1"/>
  <c r="I39" i="1"/>
  <c r="I64" i="1"/>
  <c r="I65" i="1" s="1"/>
  <c r="I148" i="1" s="1"/>
  <c r="I149" i="1"/>
  <c r="J19" i="1"/>
  <c r="J39" i="1"/>
  <c r="J64" i="1"/>
  <c r="J65" i="1" s="1"/>
  <c r="J148" i="1" s="1"/>
  <c r="J151" i="1"/>
  <c r="K19" i="1"/>
  <c r="K64" i="1"/>
  <c r="K65" i="1" s="1"/>
  <c r="K148" i="1" s="1"/>
  <c r="K149" i="1"/>
  <c r="L19" i="1"/>
  <c r="L64" i="1"/>
  <c r="L65" i="1" s="1"/>
  <c r="L148" i="1" s="1"/>
  <c r="L149" i="1"/>
  <c r="N84" i="1"/>
  <c r="N40" i="1"/>
  <c r="N55" i="1"/>
  <c r="N99" i="1" s="1"/>
  <c r="N64" i="1"/>
  <c r="N57" i="1"/>
  <c r="N49" i="1"/>
  <c r="M71" i="1"/>
  <c r="G71" i="1"/>
  <c r="M70" i="1"/>
  <c r="G70" i="1"/>
  <c r="M69" i="1"/>
  <c r="G69" i="1"/>
  <c r="E149" i="1"/>
  <c r="E19" i="1"/>
  <c r="E39" i="1"/>
  <c r="E64" i="1"/>
  <c r="E65" i="1" s="1"/>
  <c r="E148" i="1" s="1"/>
  <c r="E151" i="1"/>
  <c r="D151" i="1"/>
  <c r="D19" i="1"/>
  <c r="D39" i="1"/>
  <c r="D64" i="1"/>
  <c r="D65" i="1" s="1"/>
  <c r="D148" i="1" s="1"/>
  <c r="N39" i="1"/>
  <c r="N82" i="1" s="1"/>
  <c r="N59" i="1"/>
  <c r="N47" i="1"/>
  <c r="N45" i="1"/>
  <c r="N46" i="1"/>
  <c r="G19" i="1"/>
  <c r="M19" i="1"/>
  <c r="G39" i="1"/>
  <c r="M39" i="1"/>
  <c r="G40" i="1"/>
  <c r="M40" i="1"/>
  <c r="G43" i="1"/>
  <c r="M43" i="1"/>
  <c r="G45" i="1"/>
  <c r="M45" i="1"/>
  <c r="G37" i="2"/>
  <c r="G46" i="1" s="1"/>
  <c r="M37" i="2"/>
  <c r="M46" i="1" s="1"/>
  <c r="G38" i="2"/>
  <c r="G47" i="1" s="1"/>
  <c r="M38" i="2"/>
  <c r="M47" i="1" s="1"/>
  <c r="G55" i="2"/>
  <c r="G64" i="1" s="1"/>
  <c r="G65" i="1" s="1"/>
  <c r="G148" i="1" s="1"/>
  <c r="M55" i="2"/>
  <c r="M64" i="1" s="1"/>
  <c r="M65" i="1" s="1"/>
  <c r="M148" i="1" s="1"/>
  <c r="G149" i="1"/>
  <c r="M149" i="1"/>
  <c r="E48" i="2"/>
  <c r="P57" i="1" s="1"/>
  <c r="O57" i="1"/>
  <c r="P119" i="1"/>
  <c r="P27" i="1"/>
  <c r="O32" i="1"/>
  <c r="L151" i="1"/>
  <c r="O30" i="1"/>
  <c r="O55" i="1"/>
  <c r="C55" i="1"/>
  <c r="F19" i="1"/>
  <c r="P40" i="1"/>
  <c r="P23" i="1"/>
  <c r="O25" i="1"/>
  <c r="P25" i="1"/>
  <c r="P26" i="1"/>
  <c r="K151" i="1"/>
  <c r="P96" i="1" l="1"/>
  <c r="P93" i="1"/>
  <c r="P91" i="1"/>
  <c r="O98" i="1"/>
  <c r="P97" i="1"/>
  <c r="P95" i="1"/>
  <c r="O95" i="1"/>
  <c r="O116" i="1"/>
  <c r="P116" i="1"/>
  <c r="G35" i="1"/>
  <c r="P90" i="1"/>
  <c r="P123" i="1"/>
  <c r="J135" i="1"/>
  <c r="J150" i="1" s="1"/>
  <c r="M135" i="1"/>
  <c r="M150" i="1" s="1"/>
  <c r="C58" i="1"/>
  <c r="O88" i="1"/>
  <c r="D135" i="1"/>
  <c r="D150" i="1" s="1"/>
  <c r="G135" i="1"/>
  <c r="G150" i="1" s="1"/>
  <c r="I135" i="1"/>
  <c r="I150" i="1" s="1"/>
  <c r="L135" i="1"/>
  <c r="L150" i="1" s="1"/>
  <c r="F135" i="1"/>
  <c r="F150" i="1" s="1"/>
  <c r="H135" i="1"/>
  <c r="H150" i="1" s="1"/>
  <c r="K135" i="1"/>
  <c r="K150" i="1" s="1"/>
  <c r="P120" i="1"/>
  <c r="O120" i="1"/>
  <c r="E135" i="1"/>
  <c r="E150" i="1" s="1"/>
  <c r="E55" i="2"/>
  <c r="P64" i="1" s="1"/>
  <c r="O121" i="1"/>
  <c r="E49" i="2"/>
  <c r="P58" i="1" s="1"/>
  <c r="P94" i="1"/>
  <c r="O94" i="1"/>
  <c r="O132" i="1"/>
  <c r="C64" i="1"/>
  <c r="C65" i="1" s="1"/>
  <c r="C148" i="1" s="1"/>
  <c r="C72" i="1"/>
  <c r="C149" i="1" s="1"/>
  <c r="E38" i="2"/>
  <c r="P47" i="1" s="1"/>
  <c r="P122" i="1"/>
  <c r="C47" i="1"/>
  <c r="P39" i="1"/>
  <c r="O87" i="1"/>
  <c r="C45" i="1"/>
  <c r="O93" i="1"/>
  <c r="E47" i="2"/>
  <c r="P56" i="1" s="1"/>
  <c r="P51" i="1"/>
  <c r="P99" i="1"/>
  <c r="O99" i="1"/>
  <c r="O43" i="1"/>
  <c r="P98" i="1"/>
  <c r="P121" i="1"/>
  <c r="P49" i="1"/>
  <c r="D72" i="1"/>
  <c r="D149" i="1" s="1"/>
  <c r="C151" i="1"/>
  <c r="P118" i="1"/>
  <c r="C39" i="1"/>
  <c r="O129" i="1"/>
  <c r="C56" i="1"/>
  <c r="P50" i="1"/>
  <c r="O100" i="1"/>
  <c r="O53" i="1"/>
  <c r="P114" i="1"/>
  <c r="O124" i="1"/>
  <c r="P107" i="1"/>
  <c r="P105" i="1"/>
  <c r="O117" i="1"/>
  <c r="F69" i="1"/>
  <c r="M151" i="1"/>
  <c r="O82" i="1"/>
  <c r="P130" i="1"/>
  <c r="O122" i="1"/>
  <c r="O59" i="1"/>
  <c r="O128" i="1"/>
  <c r="P132" i="1"/>
  <c r="O96" i="1"/>
  <c r="C59" i="1"/>
  <c r="P128" i="1"/>
  <c r="P124" i="1"/>
  <c r="B161" i="1"/>
  <c r="N97" i="1"/>
  <c r="N98" i="1" s="1"/>
  <c r="B160" i="1"/>
  <c r="N91" i="1"/>
  <c r="O46" i="1"/>
  <c r="N95" i="1"/>
  <c r="O54" i="1"/>
  <c r="C54" i="1"/>
  <c r="O26" i="1"/>
  <c r="P34" i="1"/>
  <c r="P117" i="1"/>
  <c r="P125" i="1"/>
  <c r="O97" i="1"/>
  <c r="O106" i="1"/>
  <c r="P45" i="1"/>
  <c r="G151" i="1"/>
  <c r="P31" i="1"/>
  <c r="P84" i="1"/>
  <c r="P115" i="1"/>
  <c r="C43" i="1"/>
  <c r="C19" i="1"/>
  <c r="O91" i="1"/>
  <c r="C51" i="1"/>
  <c r="L35" i="1"/>
  <c r="L146" i="1" s="1"/>
  <c r="C46" i="1"/>
  <c r="N90" i="1"/>
  <c r="J60" i="1"/>
  <c r="J147" i="1" s="1"/>
  <c r="N105" i="1"/>
  <c r="N96" i="1"/>
  <c r="N100" i="1"/>
  <c r="N88" i="1"/>
  <c r="N87" i="1"/>
  <c r="N93" i="1"/>
  <c r="N94" i="1" s="1"/>
  <c r="I60" i="1"/>
  <c r="I147" i="1" s="1"/>
  <c r="E60" i="1"/>
  <c r="E147" i="1" s="1"/>
  <c r="D60" i="1"/>
  <c r="D147" i="1" s="1"/>
  <c r="K60" i="1"/>
  <c r="K147" i="1" s="1"/>
  <c r="L60" i="1"/>
  <c r="L147" i="1" s="1"/>
  <c r="F60" i="1"/>
  <c r="F147" i="1" s="1"/>
  <c r="H60" i="1"/>
  <c r="D35" i="1"/>
  <c r="D146" i="1" s="1"/>
  <c r="J35" i="1"/>
  <c r="J146" i="1" s="1"/>
  <c r="E35" i="1"/>
  <c r="E146" i="1" s="1"/>
  <c r="F35" i="1"/>
  <c r="F146" i="1" s="1"/>
  <c r="K35" i="1"/>
  <c r="K146" i="1" s="1"/>
  <c r="I35" i="1"/>
  <c r="I146" i="1" s="1"/>
  <c r="H35" i="1"/>
  <c r="H146" i="1" s="1"/>
  <c r="C135" i="1" l="1"/>
  <c r="C150" i="1" s="1"/>
  <c r="F72" i="1"/>
  <c r="B163" i="1" s="1"/>
  <c r="F151" i="1"/>
  <c r="J69" i="1"/>
  <c r="C60" i="1"/>
  <c r="C147" i="1" s="1"/>
  <c r="C35" i="1"/>
  <c r="C146" i="1" s="1"/>
  <c r="L152" i="1"/>
  <c r="L154" i="1" s="1"/>
  <c r="I152" i="1"/>
  <c r="I154" i="1" s="1"/>
  <c r="G60" i="1"/>
  <c r="G147" i="1" s="1"/>
  <c r="D152" i="1"/>
  <c r="H147" i="1"/>
  <c r="H152" i="1" s="1"/>
  <c r="E152" i="1"/>
  <c r="M60" i="1"/>
  <c r="M147" i="1" s="1"/>
  <c r="K152" i="1"/>
  <c r="M35" i="1"/>
  <c r="M146" i="1" s="1"/>
  <c r="G146" i="1"/>
  <c r="B164" i="1" l="1"/>
  <c r="F149" i="1"/>
  <c r="F152" i="1" s="1"/>
  <c r="F154" i="1" s="1"/>
  <c r="J72" i="1"/>
  <c r="J149" i="1" s="1"/>
  <c r="J152" i="1" s="1"/>
  <c r="J154" i="1" s="1"/>
  <c r="C152" i="1"/>
  <c r="C154" i="1" s="1"/>
  <c r="M152" i="1"/>
  <c r="M154" i="1" s="1"/>
  <c r="G152" i="1"/>
  <c r="G154" i="1" s="1"/>
  <c r="K154" i="1"/>
  <c r="H154" i="1"/>
  <c r="N154" i="1" l="1"/>
  <c r="B162" i="1" s="1"/>
</calcChain>
</file>

<file path=xl/sharedStrings.xml><?xml version="1.0" encoding="utf-8"?>
<sst xmlns="http://schemas.openxmlformats.org/spreadsheetml/2006/main" count="748" uniqueCount="451">
  <si>
    <t>Common core - 1st year</t>
  </si>
  <si>
    <t>Flag</t>
  </si>
  <si>
    <t>Credit</t>
  </si>
  <si>
    <t>Lecture</t>
  </si>
  <si>
    <t>Lab./Tut.</t>
  </si>
  <si>
    <t>AU</t>
  </si>
  <si>
    <t>Math+BS</t>
  </si>
  <si>
    <t>Math</t>
  </si>
  <si>
    <t>CS</t>
  </si>
  <si>
    <t>ES</t>
  </si>
  <si>
    <t>ED</t>
  </si>
  <si>
    <t>ES+ED</t>
  </si>
  <si>
    <t>APSC 131 Chemistry and Materials</t>
  </si>
  <si>
    <t>APSC 171 Calculus I</t>
  </si>
  <si>
    <t>APSC 172 Calculus II</t>
  </si>
  <si>
    <t>Subtotal common core - 1st year</t>
  </si>
  <si>
    <t>Program core - 2nd/3rd-year</t>
  </si>
  <si>
    <t>PrereqChk</t>
  </si>
  <si>
    <t>ELEC 221 Electric Circuits</t>
  </si>
  <si>
    <t>ELEC 252 Electronics I</t>
  </si>
  <si>
    <t>ELEC 271 Digital Systems</t>
  </si>
  <si>
    <t>ELEC 274 Computer Architecture</t>
  </si>
  <si>
    <t>ELEC 278 Inf. Structures &amp; S/W Eng.</t>
  </si>
  <si>
    <t>ELEC 280 Fund. of Electromagnetics</t>
  </si>
  <si>
    <t>ELEC 324 Signals and Systems II</t>
  </si>
  <si>
    <t>ELEC 353 Electronics II</t>
  </si>
  <si>
    <t>ELEC 371 Microprocessor Systems</t>
  </si>
  <si>
    <t>ELEC 381 App. of Electromagnetics</t>
  </si>
  <si>
    <t>ELEC 326 Probability</t>
  </si>
  <si>
    <t>Subtotal program core - 2nd/3rd year</t>
  </si>
  <si>
    <t>ELEC 490 Elec. Eng. Project</t>
  </si>
  <si>
    <t>Complementary studies electives</t>
  </si>
  <si>
    <t>Subtotal complementary studies</t>
  </si>
  <si>
    <t>Technical electives - 3rd/4th year</t>
  </si>
  <si>
    <t>ELEC 333 Electric Machines</t>
  </si>
  <si>
    <t>ELEC 431 Power Electronics</t>
  </si>
  <si>
    <t>ELEC 436 Elec. Machines and Control</t>
  </si>
  <si>
    <t>ELEC 451 Integ. Circuit Engineering</t>
  </si>
  <si>
    <t>ELEC 454 Analog Electronics</t>
  </si>
  <si>
    <t>ELEC 461 Digital Communications</t>
  </si>
  <si>
    <t>ELEC 464 Wireless Communications</t>
  </si>
  <si>
    <t>ELEC 470 Comp. Sys. Architecture</t>
  </si>
  <si>
    <t>ELEC 486 Fibre Optic Comm.</t>
  </si>
  <si>
    <t>Subtotal tech. electives - 3rd/4th year</t>
  </si>
  <si>
    <t>Difference</t>
  </si>
  <si>
    <t>Program summary</t>
  </si>
  <si>
    <t>Program core - 2nd/3rd year</t>
  </si>
  <si>
    <t>Total for program</t>
  </si>
  <si>
    <t>This sheet is the source of the unit data for the main sheet; the information here should not be modified!</t>
  </si>
  <si>
    <t>Queen's University</t>
  </si>
  <si>
    <t>Department of Electrical and Computer Engineering</t>
  </si>
  <si>
    <t>Summary Spreadsheet for Degree Requirements</t>
  </si>
  <si>
    <t>Name of Student:</t>
  </si>
  <si>
    <t>&lt;Enter name here&gt;</t>
  </si>
  <si>
    <t>The 'flag' column is used to indicate either successful completion of a course or elective selection of a course.</t>
  </si>
  <si>
    <t>The entry in the 'flag' column must be '0' to exclude a course or '1' to include a course when summing accreditation units</t>
  </si>
  <si>
    <t>or when verifying prerequisites. If values other than '0' or '1' are used, or if an entry is blank, the error is shown in red.</t>
  </si>
  <si>
    <t>Errors from additional checks</t>
  </si>
  <si>
    <t>(if any)</t>
  </si>
  <si>
    <t>Ý</t>
  </si>
  <si>
    <t>(fill in course number/name/credit)</t>
  </si>
  <si>
    <t>Technical core - 4th year</t>
  </si>
  <si>
    <t>Subtotal technical core - 4th year</t>
  </si>
  <si>
    <t>List A</t>
  </si>
  <si>
    <t>List B</t>
  </si>
  <si>
    <t>Electrical Engineering</t>
  </si>
  <si>
    <t>Total check</t>
  </si>
  <si>
    <t>For a full-year course revise the "Credit" row entry above from 36 to 72 units</t>
  </si>
  <si>
    <t>MECH 423 Intro. to Microsystems</t>
  </si>
  <si>
    <t>MECH 455 Computer Integrated Manuf.</t>
  </si>
  <si>
    <t>MECH 478 Biomaterials</t>
  </si>
  <si>
    <t>MECH 494 Kinematics Human Motion</t>
  </si>
  <si>
    <t>Requirements for total program</t>
  </si>
  <si>
    <r>
      <t>List B:</t>
    </r>
    <r>
      <rPr>
        <sz val="10"/>
        <color indexed="8"/>
        <rFont val="Arial"/>
        <family val="2"/>
      </rPr>
      <t xml:space="preserve"> Choose remainder from the following courses in years 3 and 4 to meet AU total degree requirements:</t>
    </r>
  </si>
  <si>
    <t>Subtotal Other tech. electives</t>
  </si>
  <si>
    <r>
      <t>Other Tech Electives (Substitutions):</t>
    </r>
    <r>
      <rPr>
        <sz val="10"/>
        <color indexed="8"/>
        <rFont val="Arial"/>
        <family val="2"/>
      </rPr>
      <t xml:space="preserve"> fill in Queen's known units, or estimate and divide between columns for non-Queen's courses</t>
    </r>
  </si>
  <si>
    <t>Other electives (substitutions)</t>
  </si>
  <si>
    <t>Complementary studies electives -- (all years)</t>
  </si>
  <si>
    <t xml:space="preserve">APSC 221 Eng. Economics </t>
  </si>
  <si>
    <t>MECH 393 Biomechanical Prod. Dev.</t>
  </si>
  <si>
    <t>ELEC 497 Research Project</t>
  </si>
  <si>
    <t>ELEC 433 Energy and Power Systems</t>
  </si>
  <si>
    <t>Credits</t>
  </si>
  <si>
    <t>CalcAU</t>
  </si>
  <si>
    <t>MTHE 337 Intro. Operations Research</t>
  </si>
  <si>
    <t>MTHE 430 Modern Control Theory</t>
  </si>
  <si>
    <t>MTHE 472  Control of Stochastic Proc.</t>
  </si>
  <si>
    <t>MTHE 474 Information Theory</t>
  </si>
  <si>
    <t>MTHE 477 Source Coding and Quant.</t>
  </si>
  <si>
    <t>MTHE 478 Topics in Comm. Theory</t>
  </si>
  <si>
    <t>ENPH 460 Laser Optics</t>
  </si>
  <si>
    <t>MTHE 455 Stoch. Proc. &amp; Apps.</t>
  </si>
  <si>
    <t>ENPH 336 Solid State Devices</t>
  </si>
  <si>
    <t>CMPE 3XX 3rd year Computing Science</t>
  </si>
  <si>
    <t>CMPE 4XX 4th year Computing Science</t>
  </si>
  <si>
    <t>&lt;Enter date reviewed and initials here&gt;</t>
  </si>
  <si>
    <t>MECH 465 Computer Aided-Design</t>
  </si>
  <si>
    <t>MECH 328 Dynamics &amp; Vibration</t>
  </si>
  <si>
    <t>MECH 228 Kinematics &amp; Dynamics</t>
  </si>
  <si>
    <t>ELEC 409 Bioinformatic Analytics</t>
  </si>
  <si>
    <t>ELEC 408 Biomedical Sig&amp;Image Proc</t>
  </si>
  <si>
    <t>Math+NS</t>
  </si>
  <si>
    <t>NS</t>
  </si>
  <si>
    <t>CHEE 340 Biomedical Engineering</t>
  </si>
  <si>
    <t>APSC 111 Physics I</t>
  </si>
  <si>
    <t>APSC 112 Physics II</t>
  </si>
  <si>
    <t>APSC 132 Chemistry and its Applic.</t>
  </si>
  <si>
    <t>APSC 151 Eng. Geology &amp; the Biosphere</t>
  </si>
  <si>
    <t>APSC 162 Eng. Graphics</t>
  </si>
  <si>
    <t>APSC 174 Intro to Linear Algebra</t>
  </si>
  <si>
    <t>APSC 182 Applied Eng. Mechanics</t>
  </si>
  <si>
    <t>List B:</t>
  </si>
  <si>
    <t>List A:</t>
  </si>
  <si>
    <t xml:space="preserve"> -- a maximum of 108 Comp Studies AU's will be counted toward total AU requirements</t>
  </si>
  <si>
    <t xml:space="preserve">ELEC 373 Computer Networks </t>
  </si>
  <si>
    <t>ELEC 425 Machine Learning &amp; Deep Learning</t>
  </si>
  <si>
    <t>ELEC 270 Discrete Mathematics</t>
  </si>
  <si>
    <t>APSC 400 Tech., Eng'g &amp; Mgt (TEAM)</t>
  </si>
  <si>
    <t>Electrical Engineering Program</t>
  </si>
  <si>
    <t>ELEC 372 Numerical Methods &amp; Optim</t>
  </si>
  <si>
    <t>ELEC 224 Cont.-Time Signals and Systems</t>
  </si>
  <si>
    <t>ELEC 473 Crytography and Network Security</t>
  </si>
  <si>
    <t>ELEC 481 Applications of Photonics</t>
  </si>
  <si>
    <t>ELEC 472 Artificial Inlelligence</t>
  </si>
  <si>
    <t xml:space="preserve">APSC 303 Professional Internship, Winter </t>
  </si>
  <si>
    <t>APSC 401 Interdisciplinary Projects</t>
  </si>
  <si>
    <r>
      <t>List A:</t>
    </r>
    <r>
      <rPr>
        <sz val="10"/>
        <color indexed="8"/>
        <rFont val="Arial"/>
        <family val="2"/>
      </rPr>
      <t xml:space="preserve"> Choose at least </t>
    </r>
    <r>
      <rPr>
        <b/>
        <sz val="10"/>
        <color rgb="FF000000"/>
        <rFont val="Arial"/>
        <family val="2"/>
      </rPr>
      <t>5 courses from List A</t>
    </r>
    <r>
      <rPr>
        <sz val="10"/>
        <color indexed="8"/>
        <rFont val="Arial"/>
        <family val="2"/>
      </rPr>
      <t>:</t>
    </r>
  </si>
  <si>
    <t>ELEC 374 Digital Systems Engineering</t>
  </si>
  <si>
    <t>FOR REFERENCE ONLY - It is the student's responsibility to ensure they are meeting all graduation requirements for their own program.  If CORE courses are substituted, any resulting credit shortage must be made up elsewhere in the program.</t>
  </si>
  <si>
    <t>YEAR 1 CORE</t>
  </si>
  <si>
    <t>COURSE</t>
  </si>
  <si>
    <t>P.ENG.</t>
  </si>
  <si>
    <t xml:space="preserve">TERM </t>
  </si>
  <si>
    <t>CREDITS</t>
  </si>
  <si>
    <t xml:space="preserve">PREREQUISITES </t>
  </si>
  <si>
    <t>EXCLUSIONS</t>
  </si>
  <si>
    <t>FW</t>
  </si>
  <si>
    <t>REQUIRED FOR 2ND YEAR</t>
  </si>
  <si>
    <t>APSC 111</t>
  </si>
  <si>
    <t xml:space="preserve">Physics I </t>
  </si>
  <si>
    <t>F</t>
  </si>
  <si>
    <t>APSC 131</t>
  </si>
  <si>
    <t xml:space="preserve">Chemistry and Materials </t>
  </si>
  <si>
    <t>Introduction to Programming</t>
  </si>
  <si>
    <t>APSC 151</t>
  </si>
  <si>
    <t xml:space="preserve">Earth Systems Engineering </t>
  </si>
  <si>
    <t>APSC 171</t>
  </si>
  <si>
    <t>Calculus I</t>
  </si>
  <si>
    <t>APSC 112</t>
  </si>
  <si>
    <t xml:space="preserve">Physics II </t>
  </si>
  <si>
    <t>W</t>
  </si>
  <si>
    <t>APSC 132</t>
  </si>
  <si>
    <t xml:space="preserve">Chemistry and its Applications </t>
  </si>
  <si>
    <t>APSC 162</t>
  </si>
  <si>
    <t>Engineering Graphics</t>
  </si>
  <si>
    <t>APSC 172</t>
  </si>
  <si>
    <t>Calculus II</t>
  </si>
  <si>
    <t>APSC 174</t>
  </si>
  <si>
    <t xml:space="preserve">Introduction to Linear Algebra </t>
  </si>
  <si>
    <t>APSC 182</t>
  </si>
  <si>
    <t xml:space="preserve">Applied Engineering Mechanics </t>
  </si>
  <si>
    <t>APSC 199</t>
  </si>
  <si>
    <t>English Proficiency for Engineers</t>
  </si>
  <si>
    <t>N/A</t>
  </si>
  <si>
    <t>PREREQUISITE FOR APSC 200</t>
  </si>
  <si>
    <t>UNITS</t>
  </si>
  <si>
    <t>YEAR 2 CORE</t>
  </si>
  <si>
    <t>ELEC 221</t>
  </si>
  <si>
    <t>Electric Circuits</t>
  </si>
  <si>
    <t>ELEC 252</t>
  </si>
  <si>
    <t xml:space="preserve">Electronics I </t>
  </si>
  <si>
    <t>ELEC 270</t>
  </si>
  <si>
    <t>ELEC 271</t>
  </si>
  <si>
    <t>Digital Systems</t>
  </si>
  <si>
    <t xml:space="preserve">APSC 171, APSC 172, APSC 174 </t>
  </si>
  <si>
    <t>ELEC 274</t>
  </si>
  <si>
    <t>Computer Architecture</t>
  </si>
  <si>
    <t>ELEC 278</t>
  </si>
  <si>
    <t>ELEC 279</t>
  </si>
  <si>
    <t>ELEC 280</t>
  </si>
  <si>
    <t>Fundamentals of Electromagnetics</t>
  </si>
  <si>
    <t>YEAR 3 CORE</t>
  </si>
  <si>
    <t>ELEC 326</t>
  </si>
  <si>
    <t>Probability and Random Processes</t>
  </si>
  <si>
    <t xml:space="preserve">APSC 171 </t>
  </si>
  <si>
    <t>ELEC 371</t>
  </si>
  <si>
    <t>Microprocessor Interfacing and Embedded Systems</t>
  </si>
  <si>
    <t xml:space="preserve">ELEC 271, ELEC 274 </t>
  </si>
  <si>
    <t>ELEC 373</t>
  </si>
  <si>
    <t>CISC 435</t>
  </si>
  <si>
    <t>ELEC 374</t>
  </si>
  <si>
    <t>Digital Systems Engineering</t>
  </si>
  <si>
    <t>ELEC 252, ELEC 271, ELEC 274</t>
  </si>
  <si>
    <t>Successful completion of 3d year fall term courses</t>
  </si>
  <si>
    <t>APSC 221</t>
  </si>
  <si>
    <t>Economics and Business Practices in Engineering</t>
  </si>
  <si>
    <t>F/W/S</t>
  </si>
  <si>
    <t>YEAR 4 CORE</t>
  </si>
  <si>
    <t>TERM</t>
  </si>
  <si>
    <t>PREREQUISITES</t>
  </si>
  <si>
    <t>ELEC 490</t>
  </si>
  <si>
    <t xml:space="preserve">Electrical Engineering Design Project </t>
  </si>
  <si>
    <t>ELEC 324, ELEC 326, ELEC 353, ELEC 371, ELEC 372, ELEC 381, ELEC 390</t>
  </si>
  <si>
    <t>or</t>
  </si>
  <si>
    <t>APSC 480</t>
  </si>
  <si>
    <t>Optional course instead of ELEC 490*. Requires approved substitution.</t>
  </si>
  <si>
    <t>COMPLEMENTARY STUDIES</t>
  </si>
  <si>
    <t>*Complete three complimentary studies courses throughout your program (9 credits)</t>
  </si>
  <si>
    <t xml:space="preserve">*At least one of the courses must be from Complimentary Studies List A </t>
  </si>
  <si>
    <t>TECHNICAL ELECTIVES (3rd/ 4th year)</t>
  </si>
  <si>
    <r>
      <t xml:space="preserve">*Counting required core courses and elective courses in all four years, result in a total of no fewer than </t>
    </r>
    <r>
      <rPr>
        <b/>
        <sz val="12"/>
        <color rgb="FFC00000"/>
        <rFont val="Calibri"/>
        <family val="2"/>
        <scheme val="minor"/>
      </rPr>
      <t>157.5</t>
    </r>
    <r>
      <rPr>
        <sz val="12"/>
        <color theme="1"/>
        <rFont val="Calibri"/>
        <family val="2"/>
        <scheme val="minor"/>
      </rPr>
      <t xml:space="preserve"> credits for the complete program.</t>
    </r>
  </si>
  <si>
    <t>*Chose at least five elective courses at level 400</t>
  </si>
  <si>
    <t>*Chose at least 5 courses from Electives List A</t>
  </si>
  <si>
    <t>LIST A</t>
  </si>
  <si>
    <t>P.ENG</t>
  </si>
  <si>
    <t>Discrete Mathematics</t>
  </si>
  <si>
    <t xml:space="preserve">APSC 143 or MNTC 313 </t>
  </si>
  <si>
    <t xml:space="preserve">APSC 143 or MNTC 313, ELEC 278 </t>
  </si>
  <si>
    <t xml:space="preserve">CISC 124, CMPE 212 </t>
  </si>
  <si>
    <t>ELEC 333</t>
  </si>
  <si>
    <t>Electric Machines</t>
  </si>
  <si>
    <t>EIT</t>
  </si>
  <si>
    <t xml:space="preserve">Computer Networks </t>
  </si>
  <si>
    <t>ELEC 326, ELEC 274</t>
  </si>
  <si>
    <t>TBD</t>
  </si>
  <si>
    <t>ELEC 408</t>
  </si>
  <si>
    <t>Biomedical Signal &amp; Image</t>
  </si>
  <si>
    <t>N/O</t>
  </si>
  <si>
    <t>ELEC 409</t>
  </si>
  <si>
    <t>Bioinformatic Analytics</t>
  </si>
  <si>
    <t>ELEC 421</t>
  </si>
  <si>
    <t>DSP: Filters &amp; Sys Design</t>
  </si>
  <si>
    <t>ELEC 324, ELEC 326</t>
  </si>
  <si>
    <t>ELEC 425</t>
  </si>
  <si>
    <t>Machine Learning &amp; Deep Learning</t>
  </si>
  <si>
    <t>ELEC 278, ELEC 326 </t>
  </si>
  <si>
    <t>CMPE 452</t>
  </si>
  <si>
    <t>ELEC 431</t>
  </si>
  <si>
    <t>Power Electronics</t>
  </si>
  <si>
    <t>ELEC 433</t>
  </si>
  <si>
    <t>Linear Control Systems</t>
  </si>
  <si>
    <t xml:space="preserve">ELEC 333 </t>
  </si>
  <si>
    <t>ELEC 436</t>
  </si>
  <si>
    <t>Elec. Machines and Control</t>
  </si>
  <si>
    <t>ELEC 451</t>
  </si>
  <si>
    <t>Integ. Circuit Engineering</t>
  </si>
  <si>
    <t>ELEC 252 , ELEC 271 </t>
  </si>
  <si>
    <t>ELEC 457</t>
  </si>
  <si>
    <t>ELEC 461</t>
  </si>
  <si>
    <t>Digital Communications</t>
  </si>
  <si>
    <t>ELEC 464</t>
  </si>
  <si>
    <t>Wireless Communications</t>
  </si>
  <si>
    <t>ELEC 470</t>
  </si>
  <si>
    <t>Comp. Sys. Architecture</t>
  </si>
  <si>
    <t>ELEC 371, ELEC 274 </t>
  </si>
  <si>
    <t>ELEC 472</t>
  </si>
  <si>
    <t>Artificial Inlelligence</t>
  </si>
  <si>
    <t xml:space="preserve">ELEC 278, ELEC 326 </t>
  </si>
  <si>
    <t>ELEC 473</t>
  </si>
  <si>
    <t>Crytography and Network Security</t>
  </si>
  <si>
    <t>ELEC 373, ELEC 270</t>
  </si>
  <si>
    <t>ELEC 481</t>
  </si>
  <si>
    <t>Applications of Photonics</t>
  </si>
  <si>
    <t xml:space="preserve">ELEC 381 </t>
  </si>
  <si>
    <t>ELEC 497</t>
  </si>
  <si>
    <t>Research Project</t>
  </si>
  <si>
    <t>FW/S</t>
  </si>
  <si>
    <t>LIST B</t>
  </si>
  <si>
    <t xml:space="preserve">CHEE 340 </t>
  </si>
  <si>
    <t>Biomedical Engineering</t>
  </si>
  <si>
    <t xml:space="preserve">CISC/CMPE 3XX </t>
  </si>
  <si>
    <t>3rd year Computing Science</t>
  </si>
  <si>
    <t xml:space="preserve">CISC/CMPE 4XX </t>
  </si>
  <si>
    <t>4th year Computing Science</t>
  </si>
  <si>
    <t xml:space="preserve">ENPH 460 </t>
  </si>
  <si>
    <t>Laser Optics</t>
  </si>
  <si>
    <t xml:space="preserve">MTHE 337 </t>
  </si>
  <si>
    <t>Intro. Operations Research</t>
  </si>
  <si>
    <t>APSC 174 , MTHE 367</t>
  </si>
  <si>
    <t xml:space="preserve">MTHE 430 </t>
  </si>
  <si>
    <t>Modern Control Theory</t>
  </si>
  <si>
    <t xml:space="preserve">MTHE 455 </t>
  </si>
  <si>
    <t>Stoch. Proc. &amp; Apps.</t>
  </si>
  <si>
    <t xml:space="preserve">ELEC 326 </t>
  </si>
  <si>
    <t xml:space="preserve">MTHE 472  </t>
  </si>
  <si>
    <t>Control of Stochastic Proc.</t>
  </si>
  <si>
    <t xml:space="preserve">MTHE 474 </t>
  </si>
  <si>
    <t>Information Theory</t>
  </si>
  <si>
    <t xml:space="preserve">MTHE 477 </t>
  </si>
  <si>
    <t>Source Coding and Quant.</t>
  </si>
  <si>
    <t>MTHE 474</t>
  </si>
  <si>
    <t xml:space="preserve">MTHE 478 </t>
  </si>
  <si>
    <t>opics in Comm. Theory</t>
  </si>
  <si>
    <t xml:space="preserve">MECH 228 </t>
  </si>
  <si>
    <t>Kinematics &amp; Dynamics</t>
  </si>
  <si>
    <t xml:space="preserve">APSC 111, APSC 171 </t>
  </si>
  <si>
    <t xml:space="preserve">MECH 328 </t>
  </si>
  <si>
    <t>Dynamics &amp; Vibration</t>
  </si>
  <si>
    <t>MECH 228</t>
  </si>
  <si>
    <t xml:space="preserve">MECH 393 </t>
  </si>
  <si>
    <t>Biomechanical Prod. Dev.</t>
  </si>
  <si>
    <t xml:space="preserve">MECH 423 </t>
  </si>
  <si>
    <t>Intro. to Microsystems</t>
  </si>
  <si>
    <t xml:space="preserve">MECH 455 </t>
  </si>
  <si>
    <t>Computer Integrated Manuf.</t>
  </si>
  <si>
    <t xml:space="preserve">MECH 465 </t>
  </si>
  <si>
    <t>Computer Aided-Design</t>
  </si>
  <si>
    <t>MECH 323</t>
  </si>
  <si>
    <t xml:space="preserve">MECH 478 </t>
  </si>
  <si>
    <t>Biomaterials</t>
  </si>
  <si>
    <t>MECH 494</t>
  </si>
  <si>
    <t>Kinematics Human Motion</t>
  </si>
  <si>
    <t xml:space="preserve"> MECH 393 and MECH 394</t>
  </si>
  <si>
    <t>APSC 303</t>
  </si>
  <si>
    <t>Professional Internship</t>
  </si>
  <si>
    <t xml:space="preserve">APSC 302 </t>
  </si>
  <si>
    <t xml:space="preserve">APSC 400 </t>
  </si>
  <si>
    <t>Technology, Engineering &amp; Management (TEAM)</t>
  </si>
  <si>
    <t xml:space="preserve">Completion of 3d year core courses. </t>
  </si>
  <si>
    <t xml:space="preserve">APSC 401 </t>
  </si>
  <si>
    <t>Interdisciplinary Projects</t>
  </si>
  <si>
    <t xml:space="preserve">Completion of 3rd year core courses. </t>
  </si>
  <si>
    <t>ELEC 224</t>
  </si>
  <si>
    <t>Cont.-Time Signals and Systems</t>
  </si>
  <si>
    <t>Fundamentals of Info Structures</t>
  </si>
  <si>
    <t>ELEC 324</t>
  </si>
  <si>
    <t>ELEC 224, ELEC 252</t>
  </si>
  <si>
    <t>ELEC 353</t>
  </si>
  <si>
    <t>Electronics II</t>
  </si>
  <si>
    <t>ELEC 372</t>
  </si>
  <si>
    <t>Numerical Methods &amp; Optim</t>
  </si>
  <si>
    <t>MTHE 272</t>
  </si>
  <si>
    <t>ELEC 381</t>
  </si>
  <si>
    <t>App. of Electromagnetics</t>
  </si>
  <si>
    <t>ENPH 336</t>
  </si>
  <si>
    <t>Solid State Devices</t>
  </si>
  <si>
    <t>ELEC 252, ELEC 280</t>
  </si>
  <si>
    <t>APSC 400, APSC 381</t>
  </si>
  <si>
    <t>MNTC 313</t>
  </si>
  <si>
    <t>APSC 143 or MNTC 313, ELEC 271</t>
  </si>
  <si>
    <t xml:space="preserve">ELEC 292 Introduction to Data Science </t>
  </si>
  <si>
    <t>ELEC 290 Electr.&amp; Comp.Eng.Design &amp; Practice</t>
  </si>
  <si>
    <t>ELEC 457 Integr.Circuits and System App.</t>
  </si>
  <si>
    <t>ELEC 475 Comp.Vision with Deep Learning</t>
  </si>
  <si>
    <t xml:space="preserve">ELEC 345 Sensor Fabrication Technologies </t>
  </si>
  <si>
    <t>ELEC 290</t>
  </si>
  <si>
    <t xml:space="preserve">APSC 100 or APSC 103; APSC 199 </t>
  </si>
  <si>
    <t>APSC 200, APSC 293</t>
  </si>
  <si>
    <t>ELEC 292</t>
  </si>
  <si>
    <t>Introduction to Data Science</t>
  </si>
  <si>
    <t>ELEC 475</t>
  </si>
  <si>
    <t>Computer Vision with Deep Learning</t>
  </si>
  <si>
    <t>ELEC 278 or CISC 235</t>
  </si>
  <si>
    <t>CISC 473</t>
  </si>
  <si>
    <t>ELEC 345</t>
  </si>
  <si>
    <t>APSC 199 EPT</t>
  </si>
  <si>
    <t xml:space="preserve">ELEC 435 Energy Storage Technology </t>
  </si>
  <si>
    <t>ELECTRICAL ENGINEERING PROGRAM SUMMARY (Class of 2024)</t>
  </si>
  <si>
    <t xml:space="preserve">Engineering Practice l </t>
  </si>
  <si>
    <t xml:space="preserve"> Electric Machines</t>
  </si>
  <si>
    <t xml:space="preserve"> Computer Networks</t>
  </si>
  <si>
    <t xml:space="preserve"> Digital Systems Engineering</t>
  </si>
  <si>
    <t>Sensor Fabrication Technology</t>
  </si>
  <si>
    <t>ELEC 221. ELEC 271, ELEC 252</t>
  </si>
  <si>
    <t>ELEC 446</t>
  </si>
  <si>
    <t xml:space="preserve"> Cryptography and Network Security</t>
  </si>
  <si>
    <t>ELEC 435</t>
  </si>
  <si>
    <t xml:space="preserve"> Computer Vision with Deep Learning</t>
  </si>
  <si>
    <t xml:space="preserve"> Computer System Architecture</t>
  </si>
  <si>
    <t>MREN 348</t>
  </si>
  <si>
    <t xml:space="preserve">Energy Storage Technology </t>
  </si>
  <si>
    <t>ELEC 221, ELEC 252, ELEC 224</t>
  </si>
  <si>
    <t>ELEC 224, ELEC 443 - co-req</t>
  </si>
  <si>
    <t>Analog ICs and System Apps.</t>
  </si>
  <si>
    <t>completion of third year courses</t>
  </si>
  <si>
    <t>ELEC 231 Math. Methods I For ECE</t>
  </si>
  <si>
    <t>ELEC 232 Math. Methods II For EE</t>
  </si>
  <si>
    <t>ELEC 231</t>
  </si>
  <si>
    <t>Mathematical Methods I For ECE</t>
  </si>
  <si>
    <t>APSC 171, APSC 172, APSC 174</t>
  </si>
  <si>
    <t>ELEC 232</t>
  </si>
  <si>
    <t>Mathematical Methods II For EE</t>
  </si>
  <si>
    <t xml:space="preserve">ELEC 392  Eng Design &amp; Development </t>
  </si>
  <si>
    <t>MTHE 351, ELEC 226</t>
  </si>
  <si>
    <t>APSC 103 Eng. Client-based Design Project</t>
  </si>
  <si>
    <t>APSC 142 Intro to Comp. Progr.for Engin 2</t>
  </si>
  <si>
    <t>MREN 348 Intro to Robotics</t>
  </si>
  <si>
    <t>APSC 101-102-103-199</t>
  </si>
  <si>
    <t>ELEC 141-142/143</t>
  </si>
  <si>
    <t>MTHE 225/ 231/ 235/ 237</t>
  </si>
  <si>
    <t xml:space="preserve"> APSC 112 or APSC 114, APSC 171, APSC 172, APSC 174 (COREQ: ELEC 231)</t>
  </si>
  <si>
    <t>APSC 112 or APSC 114, APSC 171, APSC 172, APSC 174</t>
  </si>
  <si>
    <t>APSC 143, APSC 174, ELEC 231</t>
  </si>
  <si>
    <t>ELEC 392</t>
  </si>
  <si>
    <t>Eng Design &amp; Development</t>
  </si>
  <si>
    <t>ECE Eng. Design &amp; Practice</t>
  </si>
  <si>
    <t>Introduction to Robotic Units</t>
  </si>
  <si>
    <t>ELEC 443 or MECH 350</t>
  </si>
  <si>
    <t>ELEC 448</t>
  </si>
  <si>
    <t>APSC 174, ELEC 224, ELEC 326</t>
  </si>
  <si>
    <t>ELEC 224 and ELEC 324</t>
  </si>
  <si>
    <t>ELEC 353, ELEC 224</t>
  </si>
  <si>
    <t>ELEC 224 ,ELEC 324 , ELEC 326 </t>
  </si>
  <si>
    <t>ELEC 446 Autonom. Mobile Robotics</t>
  </si>
  <si>
    <t>ELEC 221, ELEC 231</t>
  </si>
  <si>
    <t xml:space="preserve"> Autonomous Mobile Robotics</t>
  </si>
  <si>
    <t>ELEC 385 Fundamentals of Quantum Computing</t>
  </si>
  <si>
    <t>ELEC 421 DSP Filters &amp; Sys Design</t>
  </si>
  <si>
    <t xml:space="preserve">ELEC 444 Modeling and Computer Control </t>
  </si>
  <si>
    <t>Fall 2026</t>
  </si>
  <si>
    <t>Winter 2027</t>
  </si>
  <si>
    <t>ELEC 385</t>
  </si>
  <si>
    <t xml:space="preserve">Fund of Quantum Computing </t>
  </si>
  <si>
    <t xml:space="preserve">Autonomous Mobile Robotics </t>
  </si>
  <si>
    <t>ELEC 444</t>
  </si>
  <si>
    <t xml:space="preserve">Modeling and Computer Control </t>
  </si>
  <si>
    <t>ELEC 324 or MREN 223, ELEC 344 or ELEC 345 or MREN 318, ELEC 443 or MECH 350</t>
  </si>
  <si>
    <t>MECH456, MREN 448</t>
  </si>
  <si>
    <t>ELEC 454</t>
  </si>
  <si>
    <t xml:space="preserve">Analog Electronics </t>
  </si>
  <si>
    <t xml:space="preserve">ELEC 224 or MREN 223 or MTHE 335, ELEC 353 </t>
  </si>
  <si>
    <t>ELEC 483</t>
  </si>
  <si>
    <t xml:space="preserve">Microwave and RF Circuits and Systems </t>
  </si>
  <si>
    <t>ELEC 353, ELEC 381 or ENPH 431</t>
  </si>
  <si>
    <t>APSC 102 Experimentation</t>
  </si>
  <si>
    <t>APSC 101 Eng. Design &amp; Practice</t>
  </si>
  <si>
    <t>APSC 141 Intro to Comp.Progr for Engineers</t>
  </si>
  <si>
    <t>ELEC 343 Linear Control Systems</t>
  </si>
  <si>
    <t>ELEC 279 AI-Assisted SW Development &amp; Design</t>
  </si>
  <si>
    <t>ELEC 448 Intro to Robotics as MREN 348</t>
  </si>
  <si>
    <t>ELEC 343</t>
  </si>
  <si>
    <t xml:space="preserve">ELEC 224 </t>
  </si>
  <si>
    <t xml:space="preserve"> Machine Learning and Deep Learning</t>
  </si>
  <si>
    <t xml:space="preserve"> Power Electronics</t>
  </si>
  <si>
    <t xml:space="preserve"> Electric Machines and Control</t>
  </si>
  <si>
    <t xml:space="preserve"> Analog Integrated Circuits &amp; Systems</t>
  </si>
  <si>
    <t xml:space="preserve">ELEC 280, ELEC 252, ELEC 231 CO-req ELEC 326 </t>
  </si>
  <si>
    <t xml:space="preserve"> Biomedical Signal &amp; Image Proc</t>
  </si>
  <si>
    <t xml:space="preserve"> Digital Signal Processing</t>
  </si>
  <si>
    <t xml:space="preserve"> Energy and Power Systems  </t>
  </si>
  <si>
    <t xml:space="preserve"> Energy Storage Technology</t>
  </si>
  <si>
    <t xml:space="preserve"> Digital Integrated Circuit Engineering</t>
  </si>
  <si>
    <t xml:space="preserve"> AI</t>
  </si>
  <si>
    <t xml:space="preserve"> Intro to Robotics</t>
  </si>
  <si>
    <r>
      <t>Introduction to Robotics</t>
    </r>
    <r>
      <rPr>
        <b/>
        <sz val="10"/>
        <rFont val="Arial"/>
        <family val="2"/>
      </rPr>
      <t xml:space="preserve"> as MREN 348</t>
    </r>
  </si>
  <si>
    <t>ELEC 443 or ELEC 343</t>
  </si>
  <si>
    <t>FOR FULL COURSE DESCRIPTIONS and REQUIREMENTS, refer to the Smith Engineering ACADEMIC CALENDAR</t>
  </si>
  <si>
    <t>AI-Assisted SW Development &amp; Design</t>
  </si>
  <si>
    <t>ELEC 483 Microwave &amp; RF Circuits &amp; Syst</t>
  </si>
  <si>
    <r>
      <rPr>
        <b/>
        <sz val="16"/>
        <color theme="3" tint="-0.499984740745262"/>
        <rFont val="Calibri"/>
        <family val="2"/>
      </rPr>
      <t>ECE</t>
    </r>
    <r>
      <rPr>
        <b/>
        <sz val="12"/>
        <color theme="3" tint="-0.499984740745262"/>
        <rFont val="Calibri"/>
        <family val="2"/>
      </rPr>
      <t xml:space="preserve"> </t>
    </r>
    <r>
      <rPr>
        <b/>
        <sz val="11"/>
        <color theme="3" tint="-0.499984740745262"/>
        <rFont val="Open Sans"/>
        <family val="2"/>
      </rPr>
      <t>Offerings per Term</t>
    </r>
  </si>
  <si>
    <t>Class of 2029 - EE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</si>
</sst>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_ ;[Red]\-0\ "/>
  </numFmts>
  <fonts count="40" x14ac:knownFonts="1">
    <font>
      <sz val="10"/>
      <name val="Arial"/>
      <family val="2"/>
    </font>
    <font>
      <b/>
      <i/>
      <u/>
      <sz val="10"/>
      <name val="Arial"/>
      <family val="2"/>
    </font>
    <font>
      <b/>
      <sz val="10"/>
      <name val="Arial"/>
      <family val="2"/>
    </font>
    <font>
      <sz val="10"/>
      <color indexed="8"/>
      <name val="Arial"/>
      <family val="2"/>
    </font>
    <font>
      <i/>
      <sz val="10"/>
      <color indexed="8"/>
      <name val="Arial"/>
      <family val="2"/>
    </font>
    <font>
      <b/>
      <sz val="10"/>
      <color indexed="8"/>
      <name val="Arial"/>
      <family val="2"/>
    </font>
    <font>
      <b/>
      <i/>
      <u/>
      <sz val="10"/>
      <color indexed="10"/>
      <name val="Arial"/>
      <family val="2"/>
    </font>
    <font>
      <sz val="8"/>
      <name val="Arial"/>
      <family val="2"/>
    </font>
    <font>
      <b/>
      <i/>
      <sz val="10"/>
      <name val="Arial"/>
      <family val="2"/>
    </font>
    <font>
      <i/>
      <sz val="10"/>
      <name val="Arial"/>
      <family val="2"/>
    </font>
    <font>
      <b/>
      <u/>
      <sz val="10"/>
      <name val="Arial"/>
      <family val="2"/>
    </font>
    <font>
      <sz val="10"/>
      <name val="Symbol"/>
      <family val="1"/>
      <charset val="2"/>
    </font>
    <font>
      <sz val="10"/>
      <name val="Arial"/>
      <family val="2"/>
    </font>
    <font>
      <b/>
      <sz val="18"/>
      <color indexed="10"/>
      <name val="Arial"/>
      <family val="2"/>
    </font>
    <font>
      <i/>
      <sz val="10"/>
      <color indexed="12"/>
      <name val="Arial"/>
      <family val="2"/>
    </font>
    <font>
      <sz val="10"/>
      <color indexed="12"/>
      <name val="Arial"/>
      <family val="2"/>
    </font>
    <font>
      <sz val="10"/>
      <color indexed="10"/>
      <name val="Arial"/>
      <family val="2"/>
    </font>
    <font>
      <b/>
      <sz val="10"/>
      <color indexed="10"/>
      <name val="Arial"/>
      <family val="2"/>
    </font>
    <font>
      <u/>
      <sz val="10"/>
      <color theme="10"/>
      <name val="Arial"/>
      <family val="2"/>
    </font>
    <font>
      <u/>
      <sz val="10"/>
      <color theme="11"/>
      <name val="Arial"/>
      <family val="2"/>
    </font>
    <font>
      <b/>
      <sz val="11"/>
      <color theme="1"/>
      <name val="Calibri"/>
      <family val="2"/>
      <scheme val="minor"/>
    </font>
    <font>
      <b/>
      <sz val="10"/>
      <color rgb="FF000000"/>
      <name val="Arial"/>
      <family val="2"/>
    </font>
    <font>
      <b/>
      <sz val="15"/>
      <color theme="4" tint="-0.499984740745262"/>
      <name val="Calibri"/>
      <family val="2"/>
      <scheme val="minor"/>
    </font>
    <font>
      <i/>
      <sz val="12"/>
      <color rgb="FFC00000"/>
      <name val="Calibri"/>
      <family val="2"/>
      <scheme val="minor"/>
    </font>
    <font>
      <b/>
      <sz val="14"/>
      <color theme="0"/>
      <name val="Calibri"/>
      <family val="2"/>
      <scheme val="minor"/>
    </font>
    <font>
      <sz val="12"/>
      <color theme="1"/>
      <name val="Calibri"/>
      <family val="2"/>
      <scheme val="minor"/>
    </font>
    <font>
      <b/>
      <sz val="13"/>
      <color theme="1"/>
      <name val="Calibri"/>
      <family val="2"/>
      <scheme val="minor"/>
    </font>
    <font>
      <sz val="11"/>
      <color rgb="FFC00000"/>
      <name val="Calibri"/>
      <family val="2"/>
      <scheme val="minor"/>
    </font>
    <font>
      <sz val="12"/>
      <color rgb="FFFF0000"/>
      <name val="Calibri"/>
      <family val="2"/>
      <scheme val="minor"/>
    </font>
    <font>
      <b/>
      <sz val="13"/>
      <color theme="4" tint="-0.249977111117893"/>
      <name val="Calibri"/>
      <family val="2"/>
      <scheme val="minor"/>
    </font>
    <font>
      <b/>
      <sz val="12"/>
      <color rgb="FFC00000"/>
      <name val="Calibri"/>
      <family val="2"/>
      <scheme val="minor"/>
    </font>
    <font>
      <sz val="12"/>
      <color rgb="FFC00000"/>
      <name val="Calibri"/>
      <family val="2"/>
      <scheme val="minor"/>
    </font>
    <font>
      <b/>
      <sz val="14"/>
      <color theme="1"/>
      <name val="Calibri"/>
      <family val="2"/>
      <scheme val="minor"/>
    </font>
    <font>
      <sz val="10"/>
      <color rgb="FFFF0000"/>
      <name val="Arial"/>
      <family val="2"/>
    </font>
    <font>
      <sz val="10"/>
      <color rgb="FFC00000"/>
      <name val="Calibri"/>
      <family val="2"/>
      <scheme val="minor"/>
    </font>
    <font>
      <sz val="8.75"/>
      <name val="Arial"/>
      <family val="2"/>
    </font>
    <font>
      <sz val="12"/>
      <color rgb="FF000000"/>
      <name val="Calibri"/>
      <family val="2"/>
    </font>
    <font>
      <b/>
      <sz val="12"/>
      <color theme="3" tint="-0.499984740745262"/>
      <name val="Calibri"/>
      <family val="2"/>
    </font>
    <font>
      <b/>
      <sz val="16"/>
      <color theme="3" tint="-0.499984740745262"/>
      <name val="Calibri"/>
      <family val="2"/>
    </font>
    <font>
      <b/>
      <sz val="11"/>
      <color theme="3" tint="-0.499984740745262"/>
      <name val="Open Sans"/>
      <family val="2"/>
    </font>
  </fonts>
  <fills count="14">
    <fill>
      <patternFill patternType="none"/>
    </fill>
    <fill>
      <patternFill patternType="gray125"/>
    </fill>
    <fill>
      <patternFill patternType="solid">
        <fgColor indexed="22"/>
        <bgColor indexed="31"/>
      </patternFill>
    </fill>
    <fill>
      <patternFill patternType="solid">
        <fgColor indexed="9"/>
        <bgColor indexed="26"/>
      </patternFill>
    </fill>
    <fill>
      <patternFill patternType="solid">
        <fgColor rgb="FFFFFF00"/>
        <bgColor indexed="64"/>
      </patternFill>
    </fill>
    <fill>
      <patternFill patternType="solid">
        <fgColor theme="2" tint="-0.249977111117893"/>
        <bgColor indexed="64"/>
      </patternFill>
    </fill>
    <fill>
      <patternFill patternType="solid">
        <fgColor rgb="FF7030A0"/>
        <bgColor indexed="64"/>
      </patternFill>
    </fill>
    <fill>
      <patternFill patternType="solid">
        <fgColor theme="7" tint="0.39997558519241921"/>
        <bgColor indexed="64"/>
      </patternFill>
    </fill>
    <fill>
      <patternFill patternType="solid">
        <fgColor rgb="FFCCCCFF"/>
        <bgColor indexed="64"/>
      </patternFill>
    </fill>
    <fill>
      <patternFill patternType="solid">
        <fgColor theme="2"/>
        <bgColor indexed="64"/>
      </patternFill>
    </fill>
    <fill>
      <patternFill patternType="solid">
        <fgColor rgb="FFCC99FF"/>
        <bgColor indexed="64"/>
      </patternFill>
    </fill>
    <fill>
      <patternFill patternType="solid">
        <fgColor theme="2" tint="-9.9978637043366805E-2"/>
        <bgColor indexed="64"/>
      </patternFill>
    </fill>
    <fill>
      <patternFill patternType="solid">
        <fgColor rgb="FFF2F4F7"/>
        <bgColor indexed="64"/>
      </patternFill>
    </fill>
    <fill>
      <patternFill patternType="solid">
        <fgColor theme="0"/>
        <bgColor indexed="64"/>
      </patternFill>
    </fill>
  </fills>
  <borders count="107">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double">
        <color indexed="8"/>
      </bottom>
      <diagonal/>
    </border>
    <border>
      <left/>
      <right style="thin">
        <color indexed="8"/>
      </right>
      <top style="thin">
        <color indexed="8"/>
      </top>
      <bottom style="double">
        <color indexed="8"/>
      </bottom>
      <diagonal/>
    </border>
    <border>
      <left/>
      <right style="thin">
        <color indexed="8"/>
      </right>
      <top style="thin">
        <color indexed="8"/>
      </top>
      <bottom style="thin">
        <color indexed="8"/>
      </bottom>
      <diagonal/>
    </border>
    <border>
      <left/>
      <right style="thin">
        <color indexed="8"/>
      </right>
      <top/>
      <bottom style="thin">
        <color indexed="8"/>
      </bottom>
      <diagonal/>
    </border>
    <border>
      <left style="thin">
        <color indexed="8"/>
      </left>
      <right style="thin">
        <color indexed="8"/>
      </right>
      <top style="thin">
        <color indexed="8"/>
      </top>
      <bottom/>
      <diagonal/>
    </border>
    <border>
      <left style="thin">
        <color indexed="8"/>
      </left>
      <right style="thin">
        <color indexed="8"/>
      </right>
      <top style="thin">
        <color auto="1"/>
      </top>
      <bottom style="thin">
        <color auto="1"/>
      </bottom>
      <diagonal/>
    </border>
    <border>
      <left/>
      <right style="thin">
        <color indexed="8"/>
      </right>
      <top style="thin">
        <color auto="1"/>
      </top>
      <bottom style="thin">
        <color auto="1"/>
      </bottom>
      <diagonal/>
    </border>
    <border>
      <left style="thin">
        <color auto="1"/>
      </left>
      <right style="thin">
        <color indexed="8"/>
      </right>
      <top style="thin">
        <color auto="1"/>
      </top>
      <bottom style="thin">
        <color auto="1"/>
      </bottom>
      <diagonal/>
    </border>
    <border>
      <left style="thin">
        <color indexed="8"/>
      </left>
      <right style="thin">
        <color auto="1"/>
      </right>
      <top style="thin">
        <color auto="1"/>
      </top>
      <bottom style="thin">
        <color auto="1"/>
      </bottom>
      <diagonal/>
    </border>
    <border>
      <left style="thin">
        <color indexed="8"/>
      </left>
      <right style="thin">
        <color indexed="8"/>
      </right>
      <top style="thin">
        <color indexed="8"/>
      </top>
      <bottom style="double">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8"/>
      </left>
      <right/>
      <top/>
      <bottom style="thin">
        <color indexed="8"/>
      </bottom>
      <diagonal/>
    </border>
    <border>
      <left style="thin">
        <color indexed="8"/>
      </left>
      <right style="thin">
        <color indexed="8"/>
      </right>
      <top style="thin">
        <color auto="1"/>
      </top>
      <bottom style="double">
        <color indexed="8"/>
      </bottom>
      <diagonal/>
    </border>
    <border>
      <left style="thin">
        <color auto="1"/>
      </left>
      <right style="thin">
        <color indexed="8"/>
      </right>
      <top style="thin">
        <color indexed="8"/>
      </top>
      <bottom style="thin">
        <color auto="1"/>
      </bottom>
      <diagonal/>
    </border>
    <border>
      <left style="thin">
        <color auto="1"/>
      </left>
      <right style="thin">
        <color indexed="8"/>
      </right>
      <top/>
      <bottom style="thin">
        <color auto="1"/>
      </bottom>
      <diagonal/>
    </border>
    <border>
      <left style="thin">
        <color indexed="8"/>
      </left>
      <right/>
      <top style="thin">
        <color auto="1"/>
      </top>
      <bottom style="thin">
        <color auto="1"/>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double">
        <color indexed="64"/>
      </left>
      <right/>
      <top/>
      <bottom/>
      <diagonal/>
    </border>
    <border>
      <left/>
      <right style="double">
        <color indexed="64"/>
      </right>
      <top/>
      <bottom/>
      <diagonal/>
    </border>
    <border>
      <left style="double">
        <color indexed="64"/>
      </left>
      <right style="double">
        <color indexed="64"/>
      </right>
      <top style="double">
        <color indexed="64"/>
      </top>
      <bottom style="double">
        <color indexed="64"/>
      </bottom>
      <diagonal/>
    </border>
    <border>
      <left style="double">
        <color indexed="64"/>
      </left>
      <right style="double">
        <color indexed="64"/>
      </right>
      <top/>
      <bottom style="double">
        <color indexed="64"/>
      </bottom>
      <diagonal/>
    </border>
    <border>
      <left/>
      <right style="double">
        <color indexed="64"/>
      </right>
      <top style="thin">
        <color indexed="64"/>
      </top>
      <bottom style="double">
        <color indexed="64"/>
      </bottom>
      <diagonal/>
    </border>
    <border>
      <left style="double">
        <color indexed="64"/>
      </left>
      <right/>
      <top/>
      <bottom style="thin">
        <color indexed="64"/>
      </bottom>
      <diagonal/>
    </border>
    <border>
      <left style="double">
        <color indexed="64"/>
      </left>
      <right style="double">
        <color indexed="64"/>
      </right>
      <top/>
      <bottom style="thin">
        <color indexed="64"/>
      </bottom>
      <diagonal/>
    </border>
    <border>
      <left/>
      <right style="double">
        <color indexed="64"/>
      </right>
      <top/>
      <bottom style="thin">
        <color indexed="64"/>
      </bottom>
      <diagonal/>
    </border>
    <border>
      <left style="double">
        <color indexed="64"/>
      </left>
      <right/>
      <top style="thin">
        <color indexed="64"/>
      </top>
      <bottom style="thin">
        <color indexed="64"/>
      </bottom>
      <diagonal/>
    </border>
    <border>
      <left style="double">
        <color indexed="64"/>
      </left>
      <right style="double">
        <color indexed="64"/>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style="double">
        <color indexed="64"/>
      </right>
      <top style="thin">
        <color indexed="64"/>
      </top>
      <bottom style="double">
        <color indexed="64"/>
      </bottom>
      <diagonal/>
    </border>
    <border>
      <left style="double">
        <color indexed="64"/>
      </left>
      <right/>
      <top style="thin">
        <color indexed="64"/>
      </top>
      <bottom/>
      <diagonal/>
    </border>
    <border>
      <left style="double">
        <color indexed="64"/>
      </left>
      <right style="double">
        <color indexed="64"/>
      </right>
      <top style="thin">
        <color indexed="64"/>
      </top>
      <bottom/>
      <diagonal/>
    </border>
    <border>
      <left/>
      <right style="double">
        <color indexed="64"/>
      </right>
      <top style="thin">
        <color indexed="64"/>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style="double">
        <color indexed="64"/>
      </right>
      <top style="double">
        <color indexed="64"/>
      </top>
      <bottom style="thin">
        <color indexed="64"/>
      </bottom>
      <diagonal/>
    </border>
    <border>
      <left/>
      <right/>
      <top style="thin">
        <color indexed="64"/>
      </top>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double">
        <color indexed="64"/>
      </right>
      <top/>
      <bottom/>
      <diagonal/>
    </border>
    <border>
      <left style="double">
        <color indexed="64"/>
      </left>
      <right style="double">
        <color indexed="64"/>
      </right>
      <top style="double">
        <color indexed="64"/>
      </top>
      <bottom/>
      <diagonal/>
    </border>
    <border>
      <left/>
      <right style="thin">
        <color indexed="64"/>
      </right>
      <top/>
      <bottom/>
      <diagonal/>
    </border>
    <border>
      <left style="thin">
        <color indexed="64"/>
      </left>
      <right style="thin">
        <color indexed="64"/>
      </right>
      <top style="double">
        <color indexed="64"/>
      </top>
      <bottom/>
      <diagonal/>
    </border>
    <border>
      <left style="thin">
        <color indexed="64"/>
      </left>
      <right/>
      <top/>
      <bottom/>
      <diagonal/>
    </border>
    <border>
      <left style="thin">
        <color indexed="64"/>
      </left>
      <right style="double">
        <color indexed="64"/>
      </right>
      <top style="double">
        <color indexed="64"/>
      </top>
      <bottom/>
      <diagonal/>
    </border>
    <border>
      <left style="double">
        <color indexed="64"/>
      </left>
      <right style="thin">
        <color indexed="64"/>
      </right>
      <top/>
      <bottom style="double">
        <color indexed="64"/>
      </bottom>
      <diagonal/>
    </border>
    <border>
      <left style="thin">
        <color indexed="64"/>
      </left>
      <right style="double">
        <color indexed="64"/>
      </right>
      <top style="double">
        <color indexed="64"/>
      </top>
      <bottom style="double">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style="double">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style="double">
        <color indexed="64"/>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right style="thin">
        <color indexed="8"/>
      </right>
      <top style="thin">
        <color indexed="8"/>
      </top>
      <bottom style="thin">
        <color indexed="8"/>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indexed="8"/>
      </left>
      <right style="thin">
        <color indexed="8"/>
      </right>
      <top style="thin">
        <color auto="1"/>
      </top>
      <bottom style="thin">
        <color auto="1"/>
      </bottom>
      <diagonal/>
    </border>
    <border>
      <left/>
      <right style="thin">
        <color indexed="8"/>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auto="1"/>
      </top>
      <bottom/>
      <diagonal/>
    </border>
    <border>
      <left/>
      <right style="thin">
        <color indexed="8"/>
      </right>
      <top style="thin">
        <color auto="1"/>
      </top>
      <bottom/>
      <diagonal/>
    </border>
    <border>
      <left style="thin">
        <color indexed="8"/>
      </left>
      <right style="thin">
        <color indexed="8"/>
      </right>
      <top style="thin">
        <color indexed="8"/>
      </top>
      <bottom style="thin">
        <color indexed="64"/>
      </bottom>
      <diagonal/>
    </border>
    <border>
      <left/>
      <right style="thin">
        <color indexed="8"/>
      </right>
      <top style="thin">
        <color indexed="8"/>
      </top>
      <bottom style="thin">
        <color indexed="64"/>
      </bottom>
      <diagonal/>
    </border>
    <border>
      <left style="thin">
        <color indexed="64"/>
      </left>
      <right style="double">
        <color indexed="64"/>
      </right>
      <top style="thin">
        <color indexed="64"/>
      </top>
      <bottom style="double">
        <color indexed="64"/>
      </bottom>
      <diagonal/>
    </border>
    <border>
      <left style="thin">
        <color indexed="8"/>
      </left>
      <right style="thin">
        <color indexed="8"/>
      </right>
      <top/>
      <bottom/>
      <diagonal/>
    </border>
    <border>
      <left style="thin">
        <color indexed="8"/>
      </left>
      <right style="thin">
        <color indexed="8"/>
      </right>
      <top style="thin">
        <color indexed="8"/>
      </top>
      <bottom/>
      <diagonal/>
    </border>
    <border>
      <left/>
      <right style="thin">
        <color indexed="8"/>
      </right>
      <top/>
      <bottom/>
      <diagonal/>
    </border>
    <border>
      <left style="thin">
        <color indexed="8"/>
      </left>
      <right style="thin">
        <color indexed="8"/>
      </right>
      <top/>
      <bottom style="thin">
        <color auto="1"/>
      </bottom>
      <diagonal/>
    </border>
    <border>
      <left/>
      <right style="thin">
        <color indexed="8"/>
      </right>
      <top/>
      <bottom style="thin">
        <color auto="1"/>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medium">
        <color rgb="FFB3C2D0"/>
      </left>
      <right style="medium">
        <color rgb="FFB3C2D0"/>
      </right>
      <top style="medium">
        <color rgb="FFB3C2D0"/>
      </top>
      <bottom style="medium">
        <color rgb="FFB3C2D0"/>
      </bottom>
      <diagonal/>
    </border>
    <border>
      <left style="medium">
        <color rgb="FFB3C2D0"/>
      </left>
      <right/>
      <top style="medium">
        <color rgb="FFB3C2D0"/>
      </top>
      <bottom style="medium">
        <color rgb="FFB3C2D0"/>
      </bottom>
      <diagonal/>
    </border>
    <border>
      <left/>
      <right/>
      <top style="medium">
        <color rgb="FFB3C2D0"/>
      </top>
      <bottom style="medium">
        <color rgb="FFB3C2D0"/>
      </bottom>
      <diagonal/>
    </border>
    <border>
      <left style="thin">
        <color indexed="8"/>
      </left>
      <right style="thin">
        <color indexed="8"/>
      </right>
      <top style="thin">
        <color indexed="8"/>
      </top>
      <bottom style="thin">
        <color indexed="8"/>
      </bottom>
      <diagonal/>
    </border>
    <border>
      <left/>
      <right/>
      <top/>
      <bottom style="medium">
        <color theme="4" tint="0.39997558519241921"/>
      </bottom>
      <diagonal/>
    </border>
    <border>
      <left style="medium">
        <color theme="4" tint="0.39997558519241921"/>
      </left>
      <right/>
      <top style="medium">
        <color theme="4" tint="0.39997558519241921"/>
      </top>
      <bottom style="medium">
        <color rgb="FFB3C2D0"/>
      </bottom>
      <diagonal/>
    </border>
    <border>
      <left/>
      <right/>
      <top style="medium">
        <color theme="4" tint="0.39997558519241921"/>
      </top>
      <bottom style="medium">
        <color rgb="FFB3C2D0"/>
      </bottom>
      <diagonal/>
    </border>
    <border>
      <left/>
      <right style="medium">
        <color theme="4" tint="0.39997558519241921"/>
      </right>
      <top style="medium">
        <color theme="4" tint="0.39997558519241921"/>
      </top>
      <bottom style="medium">
        <color rgb="FFB3C2D0"/>
      </bottom>
      <diagonal/>
    </border>
    <border>
      <left style="medium">
        <color theme="4" tint="0.39997558519241921"/>
      </left>
      <right/>
      <top style="medium">
        <color rgb="FFB3C2D0"/>
      </top>
      <bottom style="medium">
        <color rgb="FFB3C2D0"/>
      </bottom>
      <diagonal/>
    </border>
    <border>
      <left/>
      <right style="medium">
        <color theme="4" tint="0.39997558519241921"/>
      </right>
      <top style="medium">
        <color rgb="FFB3C2D0"/>
      </top>
      <bottom style="medium">
        <color rgb="FFB3C2D0"/>
      </bottom>
      <diagonal/>
    </border>
    <border>
      <left style="medium">
        <color theme="4" tint="0.39997558519241921"/>
      </left>
      <right style="medium">
        <color rgb="FFB3C2D0"/>
      </right>
      <top style="medium">
        <color rgb="FFB3C2D0"/>
      </top>
      <bottom style="medium">
        <color rgb="FFB3C2D0"/>
      </bottom>
      <diagonal/>
    </border>
    <border>
      <left style="medium">
        <color rgb="FFB3C2D0"/>
      </left>
      <right style="medium">
        <color theme="4" tint="0.39997558519241921"/>
      </right>
      <top style="medium">
        <color rgb="FFB3C2D0"/>
      </top>
      <bottom style="medium">
        <color rgb="FFB3C2D0"/>
      </bottom>
      <diagonal/>
    </border>
    <border>
      <left style="medium">
        <color theme="4" tint="0.39997558519241921"/>
      </left>
      <right/>
      <top/>
      <bottom/>
      <diagonal/>
    </border>
    <border>
      <left style="medium">
        <color theme="4" tint="0.39997558519241921"/>
      </left>
      <right/>
      <top/>
      <bottom style="medium">
        <color theme="4" tint="0.39997558519241921"/>
      </bottom>
      <diagonal/>
    </border>
    <border>
      <left style="medium">
        <color rgb="FFB3C2D0"/>
      </left>
      <right style="medium">
        <color rgb="FFB3C2D0"/>
      </right>
      <top style="medium">
        <color rgb="FFB3C2D0"/>
      </top>
      <bottom style="medium">
        <color theme="4" tint="0.39997558519241921"/>
      </bottom>
      <diagonal/>
    </border>
    <border>
      <left style="medium">
        <color rgb="FFB3C2D0"/>
      </left>
      <right style="medium">
        <color theme="4" tint="0.39997558519241921"/>
      </right>
      <top style="medium">
        <color rgb="FFB3C2D0"/>
      </top>
      <bottom style="medium">
        <color theme="4" tint="0.39997558519241921"/>
      </bottom>
      <diagonal/>
    </border>
    <border>
      <left/>
      <right style="thin">
        <color indexed="8"/>
      </right>
      <top style="thin">
        <color indexed="8"/>
      </top>
      <bottom style="thin">
        <color indexed="8"/>
      </bottom>
      <diagonal/>
    </border>
  </borders>
  <cellStyleXfs count="3">
    <xf numFmtId="0" fontId="0" fillId="0" borderId="0"/>
    <xf numFmtId="0" fontId="18" fillId="0" borderId="0" applyNumberFormat="0" applyFill="0" applyBorder="0" applyAlignment="0" applyProtection="0"/>
    <xf numFmtId="0" fontId="19" fillId="0" borderId="0" applyNumberFormat="0" applyFill="0" applyBorder="0" applyAlignment="0" applyProtection="0"/>
  </cellStyleXfs>
  <cellXfs count="266">
    <xf numFmtId="0" fontId="0" fillId="0" borderId="0" xfId="0"/>
    <xf numFmtId="0" fontId="0" fillId="0" borderId="0" xfId="0" applyAlignment="1">
      <alignment horizontal="center"/>
    </xf>
    <xf numFmtId="0" fontId="1" fillId="0" borderId="0" xfId="0" applyFont="1"/>
    <xf numFmtId="0" fontId="2" fillId="0" borderId="0" xfId="0" applyFont="1"/>
    <xf numFmtId="0" fontId="2" fillId="0" borderId="0" xfId="0" applyFont="1" applyAlignment="1">
      <alignment horizontal="center"/>
    </xf>
    <xf numFmtId="0" fontId="3" fillId="0" borderId="1" xfId="0" applyFont="1" applyBorder="1" applyAlignment="1">
      <alignment vertical="top"/>
    </xf>
    <xf numFmtId="0" fontId="3" fillId="0" borderId="1" xfId="0" applyFont="1" applyBorder="1" applyAlignment="1">
      <alignment horizontal="center" vertical="top"/>
    </xf>
    <xf numFmtId="0" fontId="4" fillId="0" borderId="2" xfId="0" applyFont="1" applyBorder="1" applyAlignment="1">
      <alignment vertical="top"/>
    </xf>
    <xf numFmtId="0" fontId="3" fillId="2" borderId="2" xfId="0" applyFont="1" applyFill="1" applyBorder="1" applyAlignment="1">
      <alignment horizontal="center" vertical="top"/>
    </xf>
    <xf numFmtId="0" fontId="0" fillId="0" borderId="2" xfId="0" applyBorder="1" applyAlignment="1">
      <alignment horizontal="center"/>
    </xf>
    <xf numFmtId="0" fontId="3" fillId="0" borderId="2" xfId="0" applyFont="1" applyBorder="1" applyAlignment="1">
      <alignment horizontal="center" vertical="top"/>
    </xf>
    <xf numFmtId="0" fontId="3" fillId="0" borderId="0" xfId="0" applyFont="1" applyAlignment="1">
      <alignment vertical="top"/>
    </xf>
    <xf numFmtId="0" fontId="3" fillId="0" borderId="0" xfId="0" applyFont="1" applyAlignment="1">
      <alignment horizontal="center" vertical="top"/>
    </xf>
    <xf numFmtId="0" fontId="5" fillId="0" borderId="0" xfId="0" applyFont="1" applyAlignment="1">
      <alignment vertical="top"/>
    </xf>
    <xf numFmtId="0" fontId="5" fillId="0" borderId="0" xfId="0" applyFont="1" applyAlignment="1">
      <alignment horizontal="center" vertical="top"/>
    </xf>
    <xf numFmtId="0" fontId="3" fillId="0" borderId="2" xfId="0" applyFont="1" applyBorder="1" applyAlignment="1">
      <alignment vertical="top"/>
    </xf>
    <xf numFmtId="0" fontId="3" fillId="0" borderId="3" xfId="0" applyFont="1" applyBorder="1" applyAlignment="1">
      <alignment horizontal="center" vertical="top"/>
    </xf>
    <xf numFmtId="0" fontId="0" fillId="0" borderId="3" xfId="0" applyBorder="1" applyAlignment="1">
      <alignment horizontal="center"/>
    </xf>
    <xf numFmtId="0" fontId="3" fillId="0" borderId="5" xfId="0" applyFont="1" applyBorder="1" applyAlignment="1">
      <alignment horizontal="center" vertical="top"/>
    </xf>
    <xf numFmtId="0" fontId="0" fillId="0" borderId="1" xfId="0" applyBorder="1" applyAlignment="1">
      <alignment horizontal="center"/>
    </xf>
    <xf numFmtId="0" fontId="3" fillId="0" borderId="6" xfId="0" applyFont="1" applyBorder="1" applyAlignment="1">
      <alignment horizontal="center" vertical="top"/>
    </xf>
    <xf numFmtId="0" fontId="3" fillId="0" borderId="4" xfId="0" applyFont="1" applyBorder="1" applyAlignment="1">
      <alignment horizontal="center" vertical="top"/>
    </xf>
    <xf numFmtId="0" fontId="3" fillId="2" borderId="1" xfId="0" applyFont="1" applyFill="1" applyBorder="1" applyAlignment="1">
      <alignment horizontal="center" vertical="top"/>
    </xf>
    <xf numFmtId="0" fontId="3" fillId="0" borderId="7" xfId="0" applyFont="1" applyBorder="1" applyAlignment="1">
      <alignment vertical="top"/>
    </xf>
    <xf numFmtId="0" fontId="3" fillId="2" borderId="7" xfId="0" applyFont="1" applyFill="1" applyBorder="1" applyAlignment="1">
      <alignment horizontal="center" vertical="top"/>
    </xf>
    <xf numFmtId="0" fontId="0" fillId="0" borderId="7" xfId="0" applyBorder="1" applyAlignment="1">
      <alignment horizontal="center"/>
    </xf>
    <xf numFmtId="0" fontId="4" fillId="0" borderId="1" xfId="0" applyFont="1" applyBorder="1" applyAlignment="1">
      <alignment vertical="top"/>
    </xf>
    <xf numFmtId="0" fontId="0" fillId="2" borderId="1" xfId="0" applyFill="1" applyBorder="1" applyAlignment="1">
      <alignment horizontal="center"/>
    </xf>
    <xf numFmtId="0" fontId="6" fillId="0" borderId="0" xfId="0" applyFont="1" applyAlignment="1">
      <alignment horizontal="left"/>
    </xf>
    <xf numFmtId="0" fontId="8" fillId="0" borderId="0" xfId="0" applyFont="1" applyAlignment="1">
      <alignment horizontal="left"/>
    </xf>
    <xf numFmtId="0" fontId="8" fillId="0" borderId="0" xfId="0" applyFont="1" applyAlignment="1">
      <alignment horizontal="center"/>
    </xf>
    <xf numFmtId="0" fontId="9" fillId="0" borderId="0" xfId="0" applyFont="1" applyAlignment="1">
      <alignment horizontal="right"/>
    </xf>
    <xf numFmtId="0" fontId="4" fillId="0" borderId="0" xfId="0" applyFont="1" applyAlignment="1">
      <alignment vertical="top"/>
    </xf>
    <xf numFmtId="0" fontId="11" fillId="0" borderId="0" xfId="0" applyFont="1" applyAlignment="1">
      <alignment horizontal="center"/>
    </xf>
    <xf numFmtId="0" fontId="0" fillId="0" borderId="8" xfId="0" applyBorder="1" applyAlignment="1">
      <alignment horizontal="center"/>
    </xf>
    <xf numFmtId="0" fontId="14" fillId="0" borderId="0" xfId="0" applyFont="1"/>
    <xf numFmtId="0" fontId="14" fillId="0" borderId="0" xfId="0" applyFont="1" applyAlignment="1">
      <alignment vertical="top"/>
    </xf>
    <xf numFmtId="164" fontId="15" fillId="0" borderId="0" xfId="0" applyNumberFormat="1" applyFont="1"/>
    <xf numFmtId="0" fontId="15" fillId="0" borderId="0" xfId="0" applyFont="1"/>
    <xf numFmtId="0" fontId="3" fillId="0" borderId="10" xfId="0" applyFont="1" applyBorder="1" applyAlignment="1">
      <alignment vertical="top"/>
    </xf>
    <xf numFmtId="0" fontId="3" fillId="2" borderId="8" xfId="0" applyFont="1" applyFill="1" applyBorder="1" applyAlignment="1">
      <alignment horizontal="center" vertical="top"/>
    </xf>
    <xf numFmtId="0" fontId="0" fillId="0" borderId="11" xfId="0" applyBorder="1" applyAlignment="1">
      <alignment horizontal="center"/>
    </xf>
    <xf numFmtId="0" fontId="3" fillId="0" borderId="12" xfId="0" applyFont="1" applyBorder="1" applyAlignment="1">
      <alignment horizontal="center" vertical="top"/>
    </xf>
    <xf numFmtId="0" fontId="16" fillId="0" borderId="0" xfId="0" applyFont="1" applyAlignment="1">
      <alignment horizontal="left" vertical="top"/>
    </xf>
    <xf numFmtId="0" fontId="17" fillId="0" borderId="0" xfId="0" applyFont="1"/>
    <xf numFmtId="0" fontId="3" fillId="3" borderId="1" xfId="0" applyFont="1" applyFill="1" applyBorder="1" applyAlignment="1" applyProtection="1">
      <alignment horizontal="center" vertical="top"/>
      <protection locked="0"/>
    </xf>
    <xf numFmtId="0" fontId="3" fillId="3" borderId="3" xfId="0" applyFont="1" applyFill="1" applyBorder="1" applyAlignment="1" applyProtection="1">
      <alignment horizontal="center" vertical="top"/>
      <protection locked="0"/>
    </xf>
    <xf numFmtId="0" fontId="3" fillId="0" borderId="5" xfId="0" applyFont="1" applyBorder="1" applyAlignment="1" applyProtection="1">
      <alignment horizontal="center" vertical="top"/>
      <protection locked="0"/>
    </xf>
    <xf numFmtId="0" fontId="3" fillId="0" borderId="6" xfId="0" applyFont="1" applyBorder="1" applyAlignment="1" applyProtection="1">
      <alignment horizontal="center" vertical="top"/>
      <protection locked="0"/>
    </xf>
    <xf numFmtId="0" fontId="3" fillId="0" borderId="4" xfId="0" applyFont="1" applyBorder="1" applyAlignment="1" applyProtection="1">
      <alignment horizontal="center" vertical="top"/>
      <protection locked="0"/>
    </xf>
    <xf numFmtId="0" fontId="3" fillId="0" borderId="13" xfId="0" applyFont="1" applyBorder="1" applyAlignment="1">
      <alignment vertical="top"/>
    </xf>
    <xf numFmtId="0" fontId="3" fillId="0" borderId="14" xfId="0" applyFont="1" applyBorder="1" applyAlignment="1">
      <alignment horizontal="center" vertical="top"/>
    </xf>
    <xf numFmtId="0" fontId="0" fillId="0" borderId="14" xfId="0" applyBorder="1" applyAlignment="1">
      <alignment horizontal="center"/>
    </xf>
    <xf numFmtId="0" fontId="0" fillId="0" borderId="15" xfId="0" applyBorder="1" applyAlignment="1">
      <alignment horizontal="center"/>
    </xf>
    <xf numFmtId="0" fontId="3" fillId="0" borderId="1" xfId="0" applyFont="1" applyBorder="1" applyAlignment="1" applyProtection="1">
      <alignment vertical="top"/>
      <protection locked="0"/>
    </xf>
    <xf numFmtId="0" fontId="3" fillId="0" borderId="1" xfId="0" applyFont="1" applyBorder="1" applyAlignment="1">
      <alignment horizontal="left" vertical="top"/>
    </xf>
    <xf numFmtId="0" fontId="0" fillId="0" borderId="0" xfId="0" applyAlignment="1">
      <alignment horizontal="left"/>
    </xf>
    <xf numFmtId="0" fontId="3" fillId="0" borderId="3" xfId="0" applyFont="1" applyBorder="1" applyAlignment="1" applyProtection="1">
      <alignment horizontal="center" vertical="top"/>
      <protection locked="0"/>
    </xf>
    <xf numFmtId="0" fontId="0" fillId="0" borderId="17" xfId="0" applyBorder="1" applyAlignment="1">
      <alignment horizontal="center"/>
    </xf>
    <xf numFmtId="0" fontId="3" fillId="0" borderId="18" xfId="0" applyFont="1" applyBorder="1" applyAlignment="1" applyProtection="1">
      <alignment horizontal="left" vertical="top"/>
      <protection locked="0"/>
    </xf>
    <xf numFmtId="0" fontId="3" fillId="0" borderId="19" xfId="0" applyFont="1" applyBorder="1" applyAlignment="1" applyProtection="1">
      <alignment horizontal="left" vertical="top"/>
      <protection locked="0"/>
    </xf>
    <xf numFmtId="0" fontId="0" fillId="2" borderId="2" xfId="0" applyFill="1" applyBorder="1" applyAlignment="1">
      <alignment horizontal="center"/>
    </xf>
    <xf numFmtId="0" fontId="15" fillId="0" borderId="2" xfId="0" applyFont="1" applyBorder="1" applyAlignment="1">
      <alignment horizontal="center"/>
    </xf>
    <xf numFmtId="0" fontId="3" fillId="0" borderId="17" xfId="0" applyFont="1" applyBorder="1" applyAlignment="1">
      <alignment horizontal="center" vertical="top"/>
    </xf>
    <xf numFmtId="0" fontId="5" fillId="0" borderId="14" xfId="0" applyFont="1" applyBorder="1" applyAlignment="1">
      <alignment horizontal="center" vertical="top"/>
    </xf>
    <xf numFmtId="0" fontId="5" fillId="0" borderId="14" xfId="0" applyFont="1" applyBorder="1" applyAlignment="1">
      <alignment horizontal="left" vertical="top"/>
    </xf>
    <xf numFmtId="0" fontId="5" fillId="0" borderId="13" xfId="0" applyFont="1" applyBorder="1" applyAlignment="1">
      <alignment vertical="top"/>
    </xf>
    <xf numFmtId="0" fontId="0" fillId="6" borderId="0" xfId="0" applyFill="1"/>
    <xf numFmtId="0" fontId="24" fillId="6" borderId="27" xfId="0" applyFont="1" applyFill="1" applyBorder="1"/>
    <xf numFmtId="0" fontId="0" fillId="6" borderId="25" xfId="0" applyFill="1" applyBorder="1"/>
    <xf numFmtId="0" fontId="0" fillId="6" borderId="0" xfId="0" applyFill="1" applyAlignment="1">
      <alignment horizontal="center"/>
    </xf>
    <xf numFmtId="0" fontId="0" fillId="6" borderId="28" xfId="0" applyFill="1" applyBorder="1"/>
    <xf numFmtId="0" fontId="20" fillId="8" borderId="29" xfId="0" applyFont="1" applyFill="1" applyBorder="1"/>
    <xf numFmtId="0" fontId="0" fillId="8" borderId="29" xfId="0" applyFill="1" applyBorder="1"/>
    <xf numFmtId="0" fontId="20" fillId="8" borderId="30" xfId="0" applyFont="1" applyFill="1" applyBorder="1" applyAlignment="1">
      <alignment horizontal="center"/>
    </xf>
    <xf numFmtId="0" fontId="20" fillId="8" borderId="29" xfId="0" applyFont="1" applyFill="1" applyBorder="1" applyAlignment="1">
      <alignment horizontal="center"/>
    </xf>
    <xf numFmtId="0" fontId="20" fillId="8" borderId="31" xfId="0" applyFont="1" applyFill="1" applyBorder="1" applyAlignment="1">
      <alignment horizontal="center"/>
    </xf>
    <xf numFmtId="0" fontId="0" fillId="0" borderId="32" xfId="0" applyBorder="1"/>
    <xf numFmtId="0" fontId="0" fillId="0" borderId="33" xfId="0" applyBorder="1"/>
    <xf numFmtId="0" fontId="25" fillId="0" borderId="33" xfId="0" applyFont="1" applyBorder="1" applyAlignment="1">
      <alignment horizontal="center"/>
    </xf>
    <xf numFmtId="0" fontId="0" fillId="0" borderId="34" xfId="0" applyBorder="1"/>
    <xf numFmtId="0" fontId="0" fillId="0" borderId="35" xfId="0" applyBorder="1"/>
    <xf numFmtId="0" fontId="0" fillId="0" borderId="36" xfId="0" applyBorder="1"/>
    <xf numFmtId="0" fontId="0" fillId="9" borderId="37" xfId="0" applyFill="1" applyBorder="1"/>
    <xf numFmtId="0" fontId="25" fillId="0" borderId="36" xfId="0" applyFont="1" applyBorder="1" applyAlignment="1">
      <alignment horizontal="center"/>
    </xf>
    <xf numFmtId="0" fontId="25" fillId="0" borderId="37" xfId="0" applyFont="1" applyBorder="1" applyAlignment="1">
      <alignment horizontal="center"/>
    </xf>
    <xf numFmtId="0" fontId="0" fillId="0" borderId="38" xfId="0" applyBorder="1"/>
    <xf numFmtId="0" fontId="0" fillId="9" borderId="35" xfId="0" applyFill="1" applyBorder="1"/>
    <xf numFmtId="0" fontId="0" fillId="0" borderId="39" xfId="0" applyBorder="1"/>
    <xf numFmtId="0" fontId="0" fillId="9" borderId="39" xfId="0" applyFill="1" applyBorder="1"/>
    <xf numFmtId="0" fontId="25" fillId="0" borderId="39" xfId="0" applyFont="1" applyBorder="1" applyAlignment="1">
      <alignment horizontal="center"/>
    </xf>
    <xf numFmtId="0" fontId="20" fillId="0" borderId="40" xfId="0" applyFont="1" applyBorder="1"/>
    <xf numFmtId="0" fontId="26" fillId="0" borderId="41" xfId="0" applyFont="1" applyBorder="1" applyAlignment="1">
      <alignment horizontal="center"/>
    </xf>
    <xf numFmtId="0" fontId="0" fillId="0" borderId="41" xfId="0" applyBorder="1"/>
    <xf numFmtId="0" fontId="0" fillId="0" borderId="42" xfId="0" applyBorder="1"/>
    <xf numFmtId="0" fontId="0" fillId="0" borderId="46" xfId="0" applyBorder="1"/>
    <xf numFmtId="0" fontId="25" fillId="0" borderId="46" xfId="0" applyFont="1" applyBorder="1" applyAlignment="1">
      <alignment horizontal="center"/>
    </xf>
    <xf numFmtId="0" fontId="0" fillId="0" borderId="36" xfId="0" applyBorder="1" applyAlignment="1">
      <alignment wrapText="1"/>
    </xf>
    <xf numFmtId="0" fontId="0" fillId="0" borderId="40" xfId="0" applyBorder="1"/>
    <xf numFmtId="0" fontId="20" fillId="0" borderId="29" xfId="0" applyFont="1" applyBorder="1"/>
    <xf numFmtId="0" fontId="26" fillId="0" borderId="47" xfId="0" applyFont="1" applyBorder="1" applyAlignment="1">
      <alignment horizontal="center"/>
    </xf>
    <xf numFmtId="0" fontId="0" fillId="0" borderId="27" xfId="0" applyBorder="1"/>
    <xf numFmtId="0" fontId="0" fillId="0" borderId="44" xfId="0" applyBorder="1"/>
    <xf numFmtId="0" fontId="0" fillId="0" borderId="44" xfId="0" applyBorder="1" applyAlignment="1">
      <alignment horizontal="center"/>
    </xf>
    <xf numFmtId="0" fontId="0" fillId="0" borderId="45" xfId="0" applyBorder="1"/>
    <xf numFmtId="0" fontId="24" fillId="6" borderId="24" xfId="0" applyFont="1" applyFill="1" applyBorder="1"/>
    <xf numFmtId="0" fontId="0" fillId="6" borderId="25" xfId="0" applyFill="1" applyBorder="1" applyAlignment="1">
      <alignment horizontal="center"/>
    </xf>
    <xf numFmtId="0" fontId="20" fillId="8" borderId="24" xfId="0" applyFont="1" applyFill="1" applyBorder="1"/>
    <xf numFmtId="0" fontId="20" fillId="8" borderId="25" xfId="0" applyFont="1" applyFill="1" applyBorder="1" applyAlignment="1">
      <alignment horizontal="center"/>
    </xf>
    <xf numFmtId="0" fontId="0" fillId="0" borderId="33" xfId="0" applyBorder="1" applyAlignment="1">
      <alignment wrapText="1"/>
    </xf>
    <xf numFmtId="0" fontId="27" fillId="0" borderId="38" xfId="0" applyFont="1" applyBorder="1"/>
    <xf numFmtId="0" fontId="0" fillId="0" borderId="39" xfId="0" applyBorder="1" applyAlignment="1">
      <alignment wrapText="1"/>
    </xf>
    <xf numFmtId="0" fontId="0" fillId="0" borderId="49" xfId="0" applyBorder="1"/>
    <xf numFmtId="0" fontId="0" fillId="0" borderId="50" xfId="0" applyBorder="1"/>
    <xf numFmtId="0" fontId="0" fillId="0" borderId="43" xfId="0" applyBorder="1"/>
    <xf numFmtId="0" fontId="0" fillId="0" borderId="28" xfId="0" applyBorder="1"/>
    <xf numFmtId="0" fontId="0" fillId="6" borderId="26" xfId="0" applyFill="1" applyBorder="1"/>
    <xf numFmtId="0" fontId="20" fillId="8" borderId="26" xfId="0" applyFont="1" applyFill="1" applyBorder="1" applyAlignment="1">
      <alignment horizontal="center"/>
    </xf>
    <xf numFmtId="0" fontId="0" fillId="0" borderId="51" xfId="0" applyBorder="1"/>
    <xf numFmtId="0" fontId="0" fillId="0" borderId="30" xfId="0" applyBorder="1"/>
    <xf numFmtId="0" fontId="0" fillId="9" borderId="0" xfId="0" applyFill="1"/>
    <xf numFmtId="0" fontId="25" fillId="0" borderId="30" xfId="0" applyFont="1" applyBorder="1" applyAlignment="1">
      <alignment horizontal="center"/>
    </xf>
    <xf numFmtId="0" fontId="0" fillId="0" borderId="30" xfId="0" applyBorder="1" applyAlignment="1">
      <alignment wrapText="1"/>
    </xf>
    <xf numFmtId="0" fontId="20" fillId="0" borderId="52" xfId="0" applyFont="1" applyBorder="1"/>
    <xf numFmtId="0" fontId="0" fillId="0" borderId="53" xfId="0" applyBorder="1"/>
    <xf numFmtId="0" fontId="0" fillId="0" borderId="54" xfId="0" applyBorder="1"/>
    <xf numFmtId="0" fontId="0" fillId="0" borderId="55" xfId="0" applyBorder="1" applyAlignment="1">
      <alignment horizontal="center"/>
    </xf>
    <xf numFmtId="0" fontId="0" fillId="0" borderId="52" xfId="0" applyBorder="1" applyAlignment="1">
      <alignment horizontal="center"/>
    </xf>
    <xf numFmtId="0" fontId="0" fillId="0" borderId="56" xfId="0" applyBorder="1"/>
    <xf numFmtId="0" fontId="0" fillId="0" borderId="57" xfId="0" applyBorder="1"/>
    <xf numFmtId="0" fontId="0" fillId="0" borderId="58" xfId="0" applyBorder="1"/>
    <xf numFmtId="0" fontId="0" fillId="9" borderId="25" xfId="0" applyFill="1" applyBorder="1"/>
    <xf numFmtId="0" fontId="0" fillId="0" borderId="21" xfId="0" applyBorder="1" applyAlignment="1">
      <alignment horizontal="center"/>
    </xf>
    <xf numFmtId="0" fontId="25" fillId="0" borderId="29" xfId="0" applyFont="1" applyBorder="1" applyAlignment="1">
      <alignment horizontal="center"/>
    </xf>
    <xf numFmtId="0" fontId="0" fillId="0" borderId="26" xfId="0" applyBorder="1"/>
    <xf numFmtId="0" fontId="29" fillId="0" borderId="27" xfId="0" applyFont="1" applyBorder="1"/>
    <xf numFmtId="0" fontId="25" fillId="0" borderId="27" xfId="0" applyFont="1" applyBorder="1"/>
    <xf numFmtId="0" fontId="25" fillId="6" borderId="0" xfId="0" applyFont="1" applyFill="1"/>
    <xf numFmtId="0" fontId="31" fillId="0" borderId="27" xfId="0" applyFont="1" applyBorder="1"/>
    <xf numFmtId="0" fontId="32" fillId="10" borderId="21" xfId="0" applyFont="1" applyFill="1" applyBorder="1"/>
    <xf numFmtId="0" fontId="0" fillId="10" borderId="22" xfId="0" applyFill="1" applyBorder="1"/>
    <xf numFmtId="0" fontId="0" fillId="10" borderId="22" xfId="0" applyFill="1" applyBorder="1" applyAlignment="1">
      <alignment horizontal="center"/>
    </xf>
    <xf numFmtId="0" fontId="0" fillId="10" borderId="23" xfId="0" applyFill="1" applyBorder="1"/>
    <xf numFmtId="0" fontId="0" fillId="6" borderId="53" xfId="0" applyFill="1" applyBorder="1"/>
    <xf numFmtId="0" fontId="25" fillId="0" borderId="0" xfId="0" applyFont="1" applyAlignment="1">
      <alignment horizontal="center"/>
    </xf>
    <xf numFmtId="0" fontId="27" fillId="0" borderId="59" xfId="0" applyFont="1" applyBorder="1"/>
    <xf numFmtId="0" fontId="0" fillId="0" borderId="48" xfId="0" applyBorder="1"/>
    <xf numFmtId="0" fontId="25" fillId="0" borderId="60" xfId="0" applyFont="1" applyBorder="1" applyAlignment="1">
      <alignment horizontal="center"/>
    </xf>
    <xf numFmtId="0" fontId="0" fillId="0" borderId="61" xfId="0" applyBorder="1"/>
    <xf numFmtId="0" fontId="25" fillId="11" borderId="36" xfId="0" applyFont="1" applyFill="1" applyBorder="1" applyAlignment="1">
      <alignment horizontal="center"/>
    </xf>
    <xf numFmtId="0" fontId="0" fillId="0" borderId="59" xfId="0" applyBorder="1"/>
    <xf numFmtId="0" fontId="25" fillId="10" borderId="22" xfId="0" applyFont="1" applyFill="1" applyBorder="1" applyAlignment="1">
      <alignment horizontal="center"/>
    </xf>
    <xf numFmtId="0" fontId="0" fillId="0" borderId="64" xfId="0" applyBorder="1"/>
    <xf numFmtId="0" fontId="27" fillId="0" borderId="65" xfId="0" applyFont="1" applyBorder="1"/>
    <xf numFmtId="0" fontId="0" fillId="6" borderId="27" xfId="0" applyFill="1" applyBorder="1"/>
    <xf numFmtId="0" fontId="27" fillId="0" borderId="66" xfId="0" applyFont="1" applyBorder="1"/>
    <xf numFmtId="0" fontId="26" fillId="0" borderId="39" xfId="0" applyFont="1" applyBorder="1" applyAlignment="1">
      <alignment horizontal="center"/>
    </xf>
    <xf numFmtId="0" fontId="3" fillId="0" borderId="69" xfId="0" applyFont="1" applyBorder="1" applyAlignment="1">
      <alignment horizontal="center" vertical="top"/>
    </xf>
    <xf numFmtId="0" fontId="3" fillId="0" borderId="67" xfId="0" applyFont="1" applyBorder="1" applyAlignment="1">
      <alignment horizontal="center" vertical="top"/>
    </xf>
    <xf numFmtId="0" fontId="3" fillId="0" borderId="68" xfId="0" applyFont="1" applyBorder="1" applyAlignment="1">
      <alignment vertical="top"/>
    </xf>
    <xf numFmtId="0" fontId="0" fillId="0" borderId="67" xfId="0" applyBorder="1" applyAlignment="1">
      <alignment horizontal="center"/>
    </xf>
    <xf numFmtId="0" fontId="0" fillId="0" borderId="39" xfId="0" applyBorder="1" applyAlignment="1">
      <alignment horizontal="center"/>
    </xf>
    <xf numFmtId="0" fontId="33" fillId="0" borderId="38" xfId="0" applyFont="1" applyBorder="1"/>
    <xf numFmtId="0" fontId="3" fillId="0" borderId="67" xfId="0" applyFont="1" applyBorder="1" applyAlignment="1">
      <alignment vertical="top"/>
    </xf>
    <xf numFmtId="0" fontId="0" fillId="0" borderId="70" xfId="0" applyBorder="1" applyAlignment="1">
      <alignment horizontal="center" vertical="top"/>
    </xf>
    <xf numFmtId="0" fontId="0" fillId="0" borderId="69" xfId="0" applyBorder="1" applyAlignment="1">
      <alignment horizontal="center" vertical="top"/>
    </xf>
    <xf numFmtId="0" fontId="12" fillId="0" borderId="69" xfId="0" applyFont="1" applyBorder="1" applyAlignment="1">
      <alignment horizontal="center" vertical="top"/>
    </xf>
    <xf numFmtId="0" fontId="0" fillId="9" borderId="60" xfId="0" applyFill="1" applyBorder="1"/>
    <xf numFmtId="0" fontId="33" fillId="0" borderId="34" xfId="0" applyFont="1" applyBorder="1"/>
    <xf numFmtId="0" fontId="3" fillId="0" borderId="70" xfId="0" applyFont="1" applyBorder="1" applyAlignment="1">
      <alignment horizontal="center" vertical="top"/>
    </xf>
    <xf numFmtId="0" fontId="0" fillId="0" borderId="68" xfId="0" applyBorder="1" applyAlignment="1">
      <alignment horizontal="center"/>
    </xf>
    <xf numFmtId="0" fontId="3" fillId="0" borderId="68" xfId="0" applyFont="1" applyBorder="1" applyAlignment="1">
      <alignment horizontal="center" vertical="top"/>
    </xf>
    <xf numFmtId="0" fontId="3" fillId="0" borderId="74" xfId="0" applyFont="1" applyBorder="1" applyAlignment="1">
      <alignment vertical="top"/>
    </xf>
    <xf numFmtId="0" fontId="3" fillId="0" borderId="74" xfId="0" applyFont="1" applyBorder="1" applyAlignment="1">
      <alignment horizontal="center" vertical="top"/>
    </xf>
    <xf numFmtId="0" fontId="0" fillId="0" borderId="74" xfId="0" applyBorder="1" applyAlignment="1">
      <alignment horizontal="center"/>
    </xf>
    <xf numFmtId="0" fontId="3" fillId="0" borderId="75" xfId="0" applyFont="1" applyBorder="1" applyAlignment="1">
      <alignment vertical="top"/>
    </xf>
    <xf numFmtId="0" fontId="3" fillId="0" borderId="76" xfId="0" applyFont="1" applyBorder="1" applyAlignment="1">
      <alignment horizontal="center" vertical="top"/>
    </xf>
    <xf numFmtId="0" fontId="0" fillId="0" borderId="75" xfId="0" applyBorder="1" applyAlignment="1">
      <alignment horizontal="center"/>
    </xf>
    <xf numFmtId="0" fontId="12" fillId="0" borderId="76" xfId="0" applyFont="1" applyBorder="1" applyAlignment="1">
      <alignment horizontal="center" vertical="top"/>
    </xf>
    <xf numFmtId="0" fontId="12" fillId="0" borderId="75" xfId="0" applyFont="1" applyBorder="1" applyAlignment="1">
      <alignment horizontal="center" vertical="top"/>
    </xf>
    <xf numFmtId="0" fontId="3" fillId="0" borderId="78" xfId="0" applyFont="1" applyBorder="1" applyAlignment="1">
      <alignment vertical="top"/>
    </xf>
    <xf numFmtId="0" fontId="3" fillId="0" borderId="79" xfId="0" applyFont="1" applyBorder="1" applyAlignment="1">
      <alignment horizontal="center" vertical="top"/>
    </xf>
    <xf numFmtId="0" fontId="0" fillId="0" borderId="78" xfId="0" applyBorder="1" applyAlignment="1">
      <alignment horizontal="center"/>
    </xf>
    <xf numFmtId="0" fontId="12" fillId="0" borderId="79" xfId="0" applyFont="1" applyBorder="1" applyAlignment="1">
      <alignment horizontal="center" vertical="top"/>
    </xf>
    <xf numFmtId="0" fontId="12" fillId="0" borderId="78" xfId="0" applyFont="1" applyBorder="1" applyAlignment="1">
      <alignment horizontal="center" vertical="top"/>
    </xf>
    <xf numFmtId="0" fontId="0" fillId="0" borderId="77" xfId="0" applyBorder="1"/>
    <xf numFmtId="0" fontId="34" fillId="0" borderId="59" xfId="0" applyFont="1" applyBorder="1"/>
    <xf numFmtId="0" fontId="3" fillId="0" borderId="80" xfId="0" applyFont="1" applyBorder="1" applyAlignment="1">
      <alignment horizontal="center" vertical="top"/>
    </xf>
    <xf numFmtId="0" fontId="3" fillId="0" borderId="81" xfId="0" applyFont="1" applyBorder="1" applyAlignment="1">
      <alignment horizontal="center" vertical="top"/>
    </xf>
    <xf numFmtId="0" fontId="0" fillId="0" borderId="77" xfId="0" applyBorder="1" applyAlignment="1">
      <alignment horizontal="center"/>
    </xf>
    <xf numFmtId="0" fontId="35" fillId="0" borderId="38" xfId="0" applyFont="1" applyBorder="1"/>
    <xf numFmtId="0" fontId="0" fillId="0" borderId="82" xfId="0" applyBorder="1"/>
    <xf numFmtId="0" fontId="0" fillId="0" borderId="31" xfId="0" applyBorder="1"/>
    <xf numFmtId="0" fontId="3" fillId="0" borderId="83" xfId="0" applyFont="1" applyBorder="1" applyAlignment="1">
      <alignment vertical="top"/>
    </xf>
    <xf numFmtId="0" fontId="3" fillId="0" borderId="84" xfId="0" applyFont="1" applyBorder="1" applyAlignment="1">
      <alignment horizontal="center" vertical="top"/>
    </xf>
    <xf numFmtId="0" fontId="3" fillId="0" borderId="85" xfId="0" applyFont="1" applyBorder="1" applyAlignment="1">
      <alignment horizontal="center" vertical="top"/>
    </xf>
    <xf numFmtId="0" fontId="0" fillId="0" borderId="84" xfId="0" applyBorder="1" applyAlignment="1">
      <alignment horizontal="center"/>
    </xf>
    <xf numFmtId="0" fontId="3" fillId="0" borderId="77" xfId="0" applyFont="1" applyBorder="1" applyAlignment="1">
      <alignment horizontal="left" vertical="top"/>
    </xf>
    <xf numFmtId="0" fontId="3" fillId="0" borderId="77" xfId="0" applyFont="1" applyBorder="1" applyAlignment="1">
      <alignment horizontal="center" vertical="top"/>
    </xf>
    <xf numFmtId="0" fontId="3" fillId="0" borderId="86" xfId="0" applyFont="1" applyBorder="1" applyAlignment="1">
      <alignment vertical="top"/>
    </xf>
    <xf numFmtId="0" fontId="3" fillId="0" borderId="87" xfId="0" applyFont="1" applyBorder="1" applyAlignment="1">
      <alignment horizontal="center" vertical="top"/>
    </xf>
    <xf numFmtId="0" fontId="0" fillId="0" borderId="86" xfId="0" applyBorder="1" applyAlignment="1">
      <alignment horizontal="center"/>
    </xf>
    <xf numFmtId="0" fontId="12" fillId="0" borderId="87" xfId="0" applyFont="1" applyBorder="1" applyAlignment="1">
      <alignment horizontal="center" vertical="top"/>
    </xf>
    <xf numFmtId="0" fontId="12" fillId="0" borderId="86" xfId="0" applyFont="1" applyBorder="1" applyAlignment="1">
      <alignment horizontal="center" vertical="top"/>
    </xf>
    <xf numFmtId="0" fontId="0" fillId="0" borderId="36" xfId="0" applyBorder="1" applyAlignment="1">
      <alignment horizontal="left" vertical="top" wrapText="1"/>
    </xf>
    <xf numFmtId="0" fontId="0" fillId="0" borderId="0" xfId="0" applyAlignment="1">
      <alignment wrapText="1"/>
    </xf>
    <xf numFmtId="0" fontId="3" fillId="0" borderId="88" xfId="0" applyFont="1" applyBorder="1" applyAlignment="1">
      <alignment vertical="top"/>
    </xf>
    <xf numFmtId="0" fontId="3" fillId="0" borderId="89" xfId="0" applyFont="1" applyBorder="1" applyAlignment="1">
      <alignment horizontal="center" vertical="top"/>
    </xf>
    <xf numFmtId="0" fontId="12" fillId="0" borderId="89" xfId="0" applyFont="1" applyBorder="1" applyAlignment="1">
      <alignment horizontal="center" vertical="top"/>
    </xf>
    <xf numFmtId="0" fontId="36" fillId="12" borderId="90" xfId="0" applyFont="1" applyFill="1" applyBorder="1" applyAlignment="1">
      <alignment horizontal="center" wrapText="1" readingOrder="1"/>
    </xf>
    <xf numFmtId="0" fontId="36" fillId="12" borderId="90" xfId="0" applyFont="1" applyFill="1" applyBorder="1" applyAlignment="1">
      <alignment horizontal="left" wrapText="1" readingOrder="1"/>
    </xf>
    <xf numFmtId="0" fontId="36" fillId="0" borderId="90" xfId="0" applyFont="1" applyBorder="1" applyAlignment="1">
      <alignment horizontal="center" wrapText="1" readingOrder="1"/>
    </xf>
    <xf numFmtId="0" fontId="36" fillId="0" borderId="90" xfId="0" applyFont="1" applyBorder="1" applyAlignment="1">
      <alignment horizontal="left" wrapText="1" readingOrder="1"/>
    </xf>
    <xf numFmtId="0" fontId="0" fillId="13" borderId="61" xfId="0" applyFill="1" applyBorder="1"/>
    <xf numFmtId="0" fontId="3" fillId="0" borderId="93" xfId="0" applyFont="1" applyBorder="1" applyAlignment="1">
      <alignment horizontal="center" vertical="top"/>
    </xf>
    <xf numFmtId="0" fontId="0" fillId="0" borderId="93" xfId="0" applyBorder="1" applyAlignment="1">
      <alignment horizontal="center"/>
    </xf>
    <xf numFmtId="0" fontId="36" fillId="12" borderId="100" xfId="0" applyFont="1" applyFill="1" applyBorder="1" applyAlignment="1">
      <alignment horizontal="center" wrapText="1" readingOrder="1"/>
    </xf>
    <xf numFmtId="0" fontId="36" fillId="0" borderId="101" xfId="0" applyFont="1" applyBorder="1" applyAlignment="1">
      <alignment horizontal="left" wrapText="1" readingOrder="1"/>
    </xf>
    <xf numFmtId="0" fontId="36" fillId="0" borderId="100" xfId="0" applyFont="1" applyBorder="1" applyAlignment="1">
      <alignment horizontal="center" wrapText="1" readingOrder="1"/>
    </xf>
    <xf numFmtId="0" fontId="36" fillId="12" borderId="101" xfId="0" applyFont="1" applyFill="1" applyBorder="1" applyAlignment="1">
      <alignment horizontal="left" wrapText="1" readingOrder="1"/>
    </xf>
    <xf numFmtId="0" fontId="0" fillId="0" borderId="102" xfId="0" applyBorder="1"/>
    <xf numFmtId="0" fontId="0" fillId="0" borderId="103" xfId="0" applyBorder="1"/>
    <xf numFmtId="0" fontId="0" fillId="0" borderId="94" xfId="0" applyBorder="1"/>
    <xf numFmtId="0" fontId="36" fillId="0" borderId="104" xfId="0" applyFont="1" applyBorder="1" applyAlignment="1">
      <alignment horizontal="center" wrapText="1" readingOrder="1"/>
    </xf>
    <xf numFmtId="0" fontId="36" fillId="0" borderId="105" xfId="0" applyFont="1" applyBorder="1" applyAlignment="1">
      <alignment horizontal="left" wrapText="1" readingOrder="1"/>
    </xf>
    <xf numFmtId="0" fontId="5" fillId="5" borderId="7" xfId="0" applyFont="1" applyFill="1" applyBorder="1" applyAlignment="1">
      <alignment horizontal="center" vertical="top"/>
    </xf>
    <xf numFmtId="0" fontId="5" fillId="5" borderId="20" xfId="0" applyFont="1" applyFill="1" applyBorder="1" applyAlignment="1">
      <alignment horizontal="center" vertical="top"/>
    </xf>
    <xf numFmtId="0" fontId="5" fillId="5" borderId="14" xfId="0" applyFont="1" applyFill="1" applyBorder="1" applyAlignment="1">
      <alignment horizontal="center" vertical="top"/>
    </xf>
    <xf numFmtId="0" fontId="5" fillId="5" borderId="9" xfId="0" applyFont="1" applyFill="1" applyBorder="1" applyAlignment="1">
      <alignment horizontal="center" vertical="top"/>
    </xf>
    <xf numFmtId="0" fontId="13" fillId="0" borderId="0" xfId="0" applyFont="1" applyAlignment="1">
      <alignment horizontal="left" vertical="top" wrapText="1"/>
    </xf>
    <xf numFmtId="0" fontId="5" fillId="0" borderId="2" xfId="0" applyFont="1" applyBorder="1" applyAlignment="1">
      <alignment horizontal="center" vertical="top"/>
    </xf>
    <xf numFmtId="0" fontId="5" fillId="0" borderId="16" xfId="0" applyFont="1" applyBorder="1" applyAlignment="1">
      <alignment horizontal="center" vertical="top"/>
    </xf>
    <xf numFmtId="0" fontId="10" fillId="4" borderId="0" xfId="0" applyFont="1" applyFill="1" applyAlignment="1" applyProtection="1">
      <alignment horizontal="left"/>
      <protection locked="0"/>
    </xf>
    <xf numFmtId="0" fontId="0" fillId="4" borderId="0" xfId="0" applyFill="1"/>
    <xf numFmtId="0" fontId="4" fillId="0" borderId="71" xfId="0" applyFont="1" applyBorder="1" applyAlignment="1">
      <alignment horizontal="left" vertical="top"/>
    </xf>
    <xf numFmtId="0" fontId="4" fillId="0" borderId="72" xfId="0" applyFont="1" applyBorder="1" applyAlignment="1">
      <alignment horizontal="left" vertical="top"/>
    </xf>
    <xf numFmtId="0" fontId="4" fillId="0" borderId="73" xfId="0" applyFont="1" applyBorder="1" applyAlignment="1">
      <alignment horizontal="left" vertical="top"/>
    </xf>
    <xf numFmtId="0" fontId="0" fillId="0" borderId="21" xfId="0" applyBorder="1" applyAlignment="1">
      <alignment horizontal="center"/>
    </xf>
    <xf numFmtId="0" fontId="0" fillId="0" borderId="22" xfId="0" applyBorder="1" applyAlignment="1">
      <alignment horizontal="center"/>
    </xf>
    <xf numFmtId="0" fontId="0" fillId="0" borderId="23" xfId="0" applyBorder="1" applyAlignment="1">
      <alignment horizontal="center"/>
    </xf>
    <xf numFmtId="0" fontId="22" fillId="7" borderId="21" xfId="0" applyFont="1" applyFill="1" applyBorder="1" applyAlignment="1">
      <alignment horizontal="left"/>
    </xf>
    <xf numFmtId="0" fontId="22" fillId="7" borderId="22" xfId="0" applyFont="1" applyFill="1" applyBorder="1" applyAlignment="1">
      <alignment horizontal="left"/>
    </xf>
    <xf numFmtId="0" fontId="22" fillId="7" borderId="23" xfId="0" applyFont="1" applyFill="1" applyBorder="1" applyAlignment="1">
      <alignment horizontal="left"/>
    </xf>
    <xf numFmtId="0" fontId="0" fillId="0" borderId="24" xfId="0" applyBorder="1" applyAlignment="1">
      <alignment horizontal="center"/>
    </xf>
    <xf numFmtId="0" fontId="0" fillId="0" borderId="25" xfId="0" applyBorder="1" applyAlignment="1">
      <alignment horizontal="center"/>
    </xf>
    <xf numFmtId="0" fontId="0" fillId="0" borderId="26" xfId="0" applyBorder="1" applyAlignment="1">
      <alignment horizontal="center"/>
    </xf>
    <xf numFmtId="0" fontId="23" fillId="0" borderId="21" xfId="0" applyFont="1" applyBorder="1" applyAlignment="1">
      <alignment horizontal="left" wrapText="1"/>
    </xf>
    <xf numFmtId="0" fontId="23" fillId="0" borderId="22" xfId="0" applyFont="1" applyBorder="1" applyAlignment="1">
      <alignment horizontal="left" wrapText="1"/>
    </xf>
    <xf numFmtId="0" fontId="23" fillId="0" borderId="23" xfId="0" applyFont="1" applyBorder="1" applyAlignment="1">
      <alignment horizontal="left" wrapText="1"/>
    </xf>
    <xf numFmtId="0" fontId="0" fillId="0" borderId="43" xfId="0" applyBorder="1" applyAlignment="1">
      <alignment horizontal="center"/>
    </xf>
    <xf numFmtId="0" fontId="0" fillId="0" borderId="44" xfId="0" applyBorder="1" applyAlignment="1">
      <alignment horizontal="center"/>
    </xf>
    <xf numFmtId="0" fontId="0" fillId="0" borderId="45" xfId="0" applyBorder="1" applyAlignment="1">
      <alignment horizontal="center"/>
    </xf>
    <xf numFmtId="0" fontId="0" fillId="0" borderId="62" xfId="0" applyBorder="1" applyAlignment="1">
      <alignment horizontal="center"/>
    </xf>
    <xf numFmtId="0" fontId="0" fillId="0" borderId="63" xfId="0" applyBorder="1" applyAlignment="1">
      <alignment horizontal="center"/>
    </xf>
    <xf numFmtId="0" fontId="28" fillId="0" borderId="21" xfId="0" applyFont="1" applyBorder="1" applyAlignment="1">
      <alignment horizontal="left"/>
    </xf>
    <xf numFmtId="0" fontId="28" fillId="0" borderId="22" xfId="0" applyFont="1" applyBorder="1" applyAlignment="1">
      <alignment horizontal="left"/>
    </xf>
    <xf numFmtId="0" fontId="28" fillId="0" borderId="23" xfId="0" applyFont="1" applyBorder="1" applyAlignment="1">
      <alignment horizontal="left"/>
    </xf>
    <xf numFmtId="0" fontId="37" fillId="12" borderId="95" xfId="0" applyFont="1" applyFill="1" applyBorder="1" applyAlignment="1">
      <alignment horizontal="center" wrapText="1" readingOrder="1"/>
    </xf>
    <xf numFmtId="0" fontId="37" fillId="12" borderId="96" xfId="0" applyFont="1" applyFill="1" applyBorder="1" applyAlignment="1">
      <alignment horizontal="center" wrapText="1" readingOrder="1"/>
    </xf>
    <xf numFmtId="0" fontId="37" fillId="12" borderId="97" xfId="0" applyFont="1" applyFill="1" applyBorder="1" applyAlignment="1">
      <alignment horizontal="center" wrapText="1" readingOrder="1"/>
    </xf>
    <xf numFmtId="0" fontId="37" fillId="0" borderId="98" xfId="0" applyFont="1" applyBorder="1" applyAlignment="1">
      <alignment horizontal="center" wrapText="1" readingOrder="1"/>
    </xf>
    <xf numFmtId="0" fontId="37" fillId="0" borderId="92" xfId="0" applyFont="1" applyBorder="1" applyAlignment="1">
      <alignment horizontal="center" wrapText="1" readingOrder="1"/>
    </xf>
    <xf numFmtId="0" fontId="37" fillId="0" borderId="91" xfId="0" applyFont="1" applyBorder="1" applyAlignment="1">
      <alignment horizontal="center" wrapText="1" readingOrder="1"/>
    </xf>
    <xf numFmtId="0" fontId="37" fillId="0" borderId="99" xfId="0" applyFont="1" applyBorder="1" applyAlignment="1">
      <alignment horizontal="center" wrapText="1" readingOrder="1"/>
    </xf>
    <xf numFmtId="0" fontId="0" fillId="0" borderId="106" xfId="0" applyBorder="1" applyAlignment="1">
      <alignment horizontal="center" vertical="top"/>
    </xf>
    <xf numFmtId="0" fontId="3" fillId="0" borderId="106" xfId="0" applyFont="1" applyBorder="1" applyAlignment="1">
      <alignment horizontal="center" vertical="top"/>
    </xf>
  </cellXfs>
  <cellStyles count="3">
    <cellStyle name="Followed Hyperlink" xfId="2" builtinId="9" hidden="1"/>
    <cellStyle name="Hyperlink" xfId="1" builtinId="8" hidden="1"/>
    <cellStyle name="Normal" xfId="0" builtinId="0"/>
  </cellStyles>
  <dxfs count="42">
    <dxf>
      <fill>
        <patternFill patternType="solid">
          <fgColor indexed="60"/>
          <bgColor indexed="10"/>
        </patternFill>
      </fill>
    </dxf>
    <dxf>
      <fill>
        <patternFill patternType="solid">
          <fgColor indexed="60"/>
          <bgColor indexed="1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patternType="solid">
          <fgColor indexed="60"/>
          <bgColor indexed="10"/>
        </patternFill>
      </fill>
    </dxf>
    <dxf>
      <fill>
        <patternFill>
          <bgColor indexed="10"/>
        </patternFill>
      </fill>
    </dxf>
    <dxf>
      <fill>
        <patternFill patternType="solid">
          <fgColor indexed="60"/>
          <bgColor indexed="10"/>
        </patternFill>
      </fill>
    </dxf>
    <dxf>
      <fill>
        <patternFill>
          <bgColor indexed="10"/>
        </patternFill>
      </fill>
    </dxf>
    <dxf>
      <fill>
        <patternFill>
          <bgColor indexed="10"/>
        </patternFill>
      </fill>
    </dxf>
    <dxf>
      <fill>
        <patternFill patternType="solid">
          <fgColor indexed="60"/>
          <bgColor indexed="10"/>
        </patternFill>
      </fill>
    </dxf>
    <dxf>
      <fill>
        <patternFill patternType="solid">
          <fgColor indexed="60"/>
          <bgColor indexed="10"/>
        </patternFill>
      </fill>
    </dxf>
    <dxf>
      <fill>
        <patternFill patternType="solid">
          <fgColor indexed="60"/>
          <bgColor indexed="10"/>
        </patternFill>
      </fill>
    </dxf>
    <dxf>
      <font>
        <color auto="1"/>
      </font>
      <fill>
        <patternFill>
          <bgColor theme="4" tint="0.59996337778862885"/>
        </patternFill>
      </fill>
    </dxf>
    <dxf>
      <fill>
        <patternFill>
          <bgColor rgb="FF92D050"/>
        </patternFill>
      </fill>
    </dxf>
    <dxf>
      <fill>
        <patternFill>
          <bgColor indexed="11"/>
        </patternFill>
      </fill>
    </dxf>
    <dxf>
      <font>
        <condense val="0"/>
        <extend val="0"/>
        <color auto="1"/>
      </font>
      <fill>
        <patternFill>
          <bgColor indexed="13"/>
        </patternFill>
      </fill>
    </dxf>
    <dxf>
      <fill>
        <patternFill>
          <bgColor rgb="FF92D05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BFBFBF"/>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1990725</xdr:colOff>
      <xdr:row>157</xdr:row>
      <xdr:rowOff>0</xdr:rowOff>
    </xdr:from>
    <xdr:to>
      <xdr:col>0</xdr:col>
      <xdr:colOff>2133600</xdr:colOff>
      <xdr:row>164</xdr:row>
      <xdr:rowOff>19050</xdr:rowOff>
    </xdr:to>
    <xdr:sp macro="" textlink="">
      <xdr:nvSpPr>
        <xdr:cNvPr id="1154" name="AutoShape 6">
          <a:extLst>
            <a:ext uri="{FF2B5EF4-FFF2-40B4-BE49-F238E27FC236}">
              <a16:creationId xmlns:a16="http://schemas.microsoft.com/office/drawing/2014/main" id="{00000000-0008-0000-0000-000082040000}"/>
            </a:ext>
          </a:extLst>
        </xdr:cNvPr>
        <xdr:cNvSpPr>
          <a:spLocks/>
        </xdr:cNvSpPr>
      </xdr:nvSpPr>
      <xdr:spPr bwMode="auto">
        <a:xfrm>
          <a:off x="1990725" y="24098250"/>
          <a:ext cx="142875" cy="1152525"/>
        </a:xfrm>
        <a:prstGeom prst="leftBrace">
          <a:avLst>
            <a:gd name="adj1" fmla="val 46757"/>
            <a:gd name="adj2" fmla="val 50000"/>
          </a:avLst>
        </a:prstGeom>
        <a:noFill/>
        <a:ln w="9525">
          <a:solidFill>
            <a:srgbClr val="000000"/>
          </a:solidFill>
          <a:round/>
          <a:headEnd/>
          <a:tailEnd/>
        </a:ln>
        <a:extLst>
          <a:ext uri="{909E8E84-426E-40dd-AFC4-6F175D3DCCD1}">
            <a14:hiddenFill xmlns:a14="http://schemas.microsoft.com/office/drawing/2010/main" xmlns="">
              <a:solidFill>
                <a:srgbClr val="FFFFFF"/>
              </a:solidFill>
            </a14:hiddenFill>
          </a:ext>
        </a:extLst>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165"/>
  <sheetViews>
    <sheetView tabSelected="1" zoomScaleNormal="100" zoomScalePageLayoutView="110" workbookViewId="0">
      <selection activeCell="H1" sqref="H1:M10"/>
    </sheetView>
  </sheetViews>
  <sheetFormatPr defaultColWidth="8.85546875" defaultRowHeight="12.75" x14ac:dyDescent="0.2"/>
  <cols>
    <col min="1" max="1" width="32.7109375" customWidth="1"/>
    <col min="2" max="2" width="4.28515625" style="1" customWidth="1"/>
    <col min="8" max="12" width="6.7109375" customWidth="1"/>
    <col min="14" max="16" width="9.140625" hidden="1" customWidth="1"/>
  </cols>
  <sheetData>
    <row r="1" spans="1:13" x14ac:dyDescent="0.2">
      <c r="H1" s="229" t="s">
        <v>450</v>
      </c>
      <c r="I1" s="229"/>
      <c r="J1" s="229"/>
      <c r="K1" s="229"/>
      <c r="L1" s="229"/>
      <c r="M1" s="229"/>
    </row>
    <row r="2" spans="1:13" x14ac:dyDescent="0.2">
      <c r="H2" s="229"/>
      <c r="I2" s="229"/>
      <c r="J2" s="229"/>
      <c r="K2" s="229"/>
      <c r="L2" s="229"/>
      <c r="M2" s="229"/>
    </row>
    <row r="3" spans="1:13" x14ac:dyDescent="0.2">
      <c r="B3" s="29" t="s">
        <v>49</v>
      </c>
      <c r="H3" s="229"/>
      <c r="I3" s="229"/>
      <c r="J3" s="229"/>
      <c r="K3" s="229"/>
      <c r="L3" s="229"/>
      <c r="M3" s="229"/>
    </row>
    <row r="4" spans="1:13" x14ac:dyDescent="0.2">
      <c r="B4" s="29" t="s">
        <v>50</v>
      </c>
      <c r="H4" s="229"/>
      <c r="I4" s="229"/>
      <c r="J4" s="229"/>
      <c r="K4" s="229"/>
      <c r="L4" s="229"/>
      <c r="M4" s="229"/>
    </row>
    <row r="5" spans="1:13" x14ac:dyDescent="0.2">
      <c r="B5" s="30"/>
      <c r="H5" s="229"/>
      <c r="I5" s="229"/>
      <c r="J5" s="229"/>
      <c r="K5" s="229"/>
      <c r="L5" s="229"/>
      <c r="M5" s="229"/>
    </row>
    <row r="6" spans="1:13" x14ac:dyDescent="0.2">
      <c r="B6" s="29" t="s">
        <v>51</v>
      </c>
      <c r="H6" s="229"/>
      <c r="I6" s="229"/>
      <c r="J6" s="229"/>
      <c r="K6" s="229"/>
      <c r="L6" s="229"/>
      <c r="M6" s="229"/>
    </row>
    <row r="7" spans="1:13" x14ac:dyDescent="0.2">
      <c r="B7" s="29" t="s">
        <v>118</v>
      </c>
      <c r="F7" s="44"/>
      <c r="H7" s="229"/>
      <c r="I7" s="229"/>
      <c r="J7" s="229"/>
      <c r="K7" s="229"/>
      <c r="L7" s="229"/>
      <c r="M7" s="229"/>
    </row>
    <row r="8" spans="1:13" x14ac:dyDescent="0.2">
      <c r="A8" s="2"/>
      <c r="F8" s="44"/>
      <c r="H8" s="229"/>
      <c r="I8" s="229"/>
      <c r="J8" s="229"/>
      <c r="K8" s="229"/>
      <c r="L8" s="229"/>
      <c r="M8" s="229"/>
    </row>
    <row r="9" spans="1:13" ht="15" customHeight="1" x14ac:dyDescent="0.2">
      <c r="A9" s="31" t="s">
        <v>52</v>
      </c>
      <c r="B9" s="232" t="s">
        <v>53</v>
      </c>
      <c r="C9" s="233"/>
      <c r="D9" s="233"/>
      <c r="E9" s="233"/>
      <c r="F9" s="233"/>
      <c r="H9" s="229"/>
      <c r="I9" s="229"/>
      <c r="J9" s="229"/>
      <c r="K9" s="229"/>
      <c r="L9" s="229"/>
      <c r="M9" s="229"/>
    </row>
    <row r="10" spans="1:13" ht="15" customHeight="1" x14ac:dyDescent="0.2">
      <c r="A10" s="2"/>
      <c r="B10" s="232" t="s">
        <v>95</v>
      </c>
      <c r="C10" s="233"/>
      <c r="D10" s="233"/>
      <c r="E10" s="233"/>
      <c r="F10" s="233"/>
      <c r="H10" s="229"/>
      <c r="I10" s="229"/>
      <c r="J10" s="229"/>
      <c r="K10" s="229"/>
      <c r="L10" s="229"/>
      <c r="M10" s="229"/>
    </row>
    <row r="11" spans="1:13" ht="15" customHeight="1" x14ac:dyDescent="0.2">
      <c r="A11" s="2"/>
    </row>
    <row r="12" spans="1:13" x14ac:dyDescent="0.2">
      <c r="A12" t="s">
        <v>54</v>
      </c>
    </row>
    <row r="13" spans="1:13" x14ac:dyDescent="0.2">
      <c r="A13" t="s">
        <v>55</v>
      </c>
    </row>
    <row r="14" spans="1:13" x14ac:dyDescent="0.2">
      <c r="A14" t="s">
        <v>56</v>
      </c>
    </row>
    <row r="17" spans="1:16" x14ac:dyDescent="0.2">
      <c r="A17" s="3" t="s">
        <v>0</v>
      </c>
      <c r="B17" s="4"/>
    </row>
    <row r="18" spans="1:16" x14ac:dyDescent="0.2">
      <c r="B18" s="1" t="s">
        <v>1</v>
      </c>
      <c r="C18" s="1" t="s">
        <v>2</v>
      </c>
      <c r="D18" s="1" t="s">
        <v>3</v>
      </c>
      <c r="E18" s="1" t="s">
        <v>4</v>
      </c>
      <c r="F18" s="1" t="s">
        <v>5</v>
      </c>
      <c r="G18" s="1" t="s">
        <v>101</v>
      </c>
      <c r="H18" s="1" t="s">
        <v>7</v>
      </c>
      <c r="I18" s="1" t="s">
        <v>102</v>
      </c>
      <c r="J18" s="1" t="s">
        <v>8</v>
      </c>
      <c r="K18" s="1" t="s">
        <v>9</v>
      </c>
      <c r="L18" s="1" t="s">
        <v>10</v>
      </c>
      <c r="M18" s="1" t="s">
        <v>11</v>
      </c>
      <c r="O18" s="1" t="s">
        <v>82</v>
      </c>
      <c r="P18" s="1" t="s">
        <v>5</v>
      </c>
    </row>
    <row r="19" spans="1:16" x14ac:dyDescent="0.2">
      <c r="A19" s="55" t="str">
        <f>'Course Units'!A8</f>
        <v>APSC 101 Eng. Design &amp; Practice</v>
      </c>
      <c r="B19" s="45">
        <v>0</v>
      </c>
      <c r="C19" s="6">
        <f>$B19*'Course Units'!B8</f>
        <v>0</v>
      </c>
      <c r="D19" s="6">
        <f>$B19*'Course Units'!C8</f>
        <v>0</v>
      </c>
      <c r="E19" s="6">
        <f>$B19*'Course Units'!D8</f>
        <v>0</v>
      </c>
      <c r="F19" s="6">
        <f>$B19*'Course Units'!F8</f>
        <v>0</v>
      </c>
      <c r="G19" s="6">
        <f>$B19*'Course Units'!G8</f>
        <v>0</v>
      </c>
      <c r="H19" s="6">
        <f>$B19*'Course Units'!H8</f>
        <v>0</v>
      </c>
      <c r="I19" s="6">
        <f>$B19*'Course Units'!I8</f>
        <v>0</v>
      </c>
      <c r="J19" s="6">
        <f>$B19*'Course Units'!J8</f>
        <v>0</v>
      </c>
      <c r="K19" s="6">
        <f>$B19*'Course Units'!K8</f>
        <v>0</v>
      </c>
      <c r="L19" s="6">
        <f>$B19*'Course Units'!L8</f>
        <v>0</v>
      </c>
      <c r="M19" s="6">
        <f>$B19*'Course Units'!M8</f>
        <v>0</v>
      </c>
      <c r="O19" s="6">
        <f>'Course Units'!B8</f>
        <v>3.2</v>
      </c>
      <c r="P19" s="6">
        <f>'Course Units'!F8</f>
        <v>38</v>
      </c>
    </row>
    <row r="20" spans="1:16" x14ac:dyDescent="0.2">
      <c r="A20" s="55" t="str">
        <f>'Course Units'!A9</f>
        <v>APSC 102 Experimentation</v>
      </c>
      <c r="B20" s="45">
        <v>0</v>
      </c>
      <c r="C20" s="6">
        <f>$B20*'Course Units'!B9</f>
        <v>0</v>
      </c>
      <c r="D20" s="6">
        <v>0</v>
      </c>
      <c r="E20" s="6">
        <v>0</v>
      </c>
      <c r="F20" s="6">
        <f>$B20*'Course Units'!F9</f>
        <v>0</v>
      </c>
      <c r="G20" s="6">
        <v>0</v>
      </c>
      <c r="H20" s="6">
        <f>$B20*'Course Units'!H9</f>
        <v>0</v>
      </c>
      <c r="I20" s="6">
        <f>$B20*'Course Units'!I9</f>
        <v>0</v>
      </c>
      <c r="J20" s="6">
        <f>$B20*'Course Units'!J9</f>
        <v>0</v>
      </c>
      <c r="K20" s="6">
        <f>$B20*'Course Units'!K9</f>
        <v>0</v>
      </c>
      <c r="L20" s="6">
        <f>$B20*'Course Units'!L9</f>
        <v>0</v>
      </c>
      <c r="M20" s="6">
        <v>0</v>
      </c>
      <c r="O20" s="158"/>
      <c r="P20" s="158"/>
    </row>
    <row r="21" spans="1:16" x14ac:dyDescent="0.2">
      <c r="A21" s="55" t="str">
        <f>'Course Units'!A10</f>
        <v>APSC 103 Eng. Client-based Design Project</v>
      </c>
      <c r="B21" s="45">
        <v>0</v>
      </c>
      <c r="C21" s="6">
        <f>$B21*'Course Units'!B10</f>
        <v>0</v>
      </c>
      <c r="D21" s="6">
        <f>$B21*'Course Units'!C10</f>
        <v>0</v>
      </c>
      <c r="E21" s="6">
        <f>$B21*'Course Units'!D10</f>
        <v>0</v>
      </c>
      <c r="F21" s="6">
        <f>$B21*'Course Units'!F10</f>
        <v>0</v>
      </c>
      <c r="G21" s="6">
        <f>$B21*'Course Units'!G10</f>
        <v>0</v>
      </c>
      <c r="H21" s="6">
        <f>$B21*'Course Units'!H10</f>
        <v>0</v>
      </c>
      <c r="I21" s="6">
        <f>$B21*'Course Units'!I10</f>
        <v>0</v>
      </c>
      <c r="J21" s="6">
        <f>$B21*'Course Units'!J10</f>
        <v>0</v>
      </c>
      <c r="K21" s="6">
        <f>$B21*'Course Units'!K10</f>
        <v>0</v>
      </c>
      <c r="L21" s="6">
        <f>$B21*'Course Units'!L10</f>
        <v>0</v>
      </c>
      <c r="M21" s="6">
        <f>$B21*'Course Units'!M10</f>
        <v>0</v>
      </c>
      <c r="O21" s="158"/>
      <c r="P21" s="158"/>
    </row>
    <row r="22" spans="1:16" x14ac:dyDescent="0.2">
      <c r="A22" s="55" t="str">
        <f>'Course Units'!A11</f>
        <v>APSC 199 EPT</v>
      </c>
      <c r="B22" s="45">
        <v>0</v>
      </c>
      <c r="C22" s="6">
        <f>$B22*'Course Units'!B11</f>
        <v>0</v>
      </c>
      <c r="D22" s="6">
        <v>0</v>
      </c>
      <c r="E22" s="6">
        <v>0</v>
      </c>
      <c r="F22" s="6">
        <f>$B22*'Course Units'!F11</f>
        <v>0</v>
      </c>
      <c r="G22" s="6">
        <v>1</v>
      </c>
      <c r="H22" s="6">
        <f>$B22*'Course Units'!H11</f>
        <v>0</v>
      </c>
      <c r="I22" s="6">
        <f>$B22*'Course Units'!I11</f>
        <v>0</v>
      </c>
      <c r="J22" s="6">
        <f>$B22*'Course Units'!J11</f>
        <v>0</v>
      </c>
      <c r="K22" s="6">
        <f>$B22*'Course Units'!K11</f>
        <v>0</v>
      </c>
      <c r="L22" s="6">
        <f>$B22*'Course Units'!L11</f>
        <v>0</v>
      </c>
      <c r="M22" s="6">
        <v>1</v>
      </c>
      <c r="O22" s="158"/>
      <c r="P22" s="158"/>
    </row>
    <row r="23" spans="1:16" x14ac:dyDescent="0.2">
      <c r="A23" s="55" t="str">
        <f>'Course Units'!A12</f>
        <v>APSC 111 Physics I</v>
      </c>
      <c r="B23" s="45">
        <v>0</v>
      </c>
      <c r="C23" s="6">
        <f>$B23*'Course Units'!B12</f>
        <v>0</v>
      </c>
      <c r="D23" s="6">
        <f>$B23*'Course Units'!C12</f>
        <v>0</v>
      </c>
      <c r="E23" s="6">
        <f>$B23*'Course Units'!D12</f>
        <v>0</v>
      </c>
      <c r="F23" s="6">
        <f>$B23*'Course Units'!F12</f>
        <v>0</v>
      </c>
      <c r="G23" s="6">
        <f>$B23*'Course Units'!G12</f>
        <v>0</v>
      </c>
      <c r="H23" s="6">
        <f>$B23*'Course Units'!H12</f>
        <v>0</v>
      </c>
      <c r="I23" s="6">
        <f>$B23*'Course Units'!I12</f>
        <v>0</v>
      </c>
      <c r="J23" s="6">
        <f>$B23*'Course Units'!J12</f>
        <v>0</v>
      </c>
      <c r="K23" s="6">
        <f>$B23*'Course Units'!K12</f>
        <v>0</v>
      </c>
      <c r="L23" s="6">
        <f>$B23*'Course Units'!L12</f>
        <v>0</v>
      </c>
      <c r="M23" s="6">
        <f>$B23*'Course Units'!M12</f>
        <v>0</v>
      </c>
      <c r="O23" s="6">
        <f>'Course Units'!B12</f>
        <v>3.3</v>
      </c>
      <c r="P23" s="6">
        <f>'Course Units'!F12</f>
        <v>40</v>
      </c>
    </row>
    <row r="24" spans="1:16" x14ac:dyDescent="0.2">
      <c r="A24" s="55" t="str">
        <f>'Course Units'!A13</f>
        <v>APSC 112 Physics II</v>
      </c>
      <c r="B24" s="45">
        <v>0</v>
      </c>
      <c r="C24" s="6">
        <f>$B24*'Course Units'!B13</f>
        <v>0</v>
      </c>
      <c r="D24" s="6">
        <v>0</v>
      </c>
      <c r="E24" s="6">
        <v>0</v>
      </c>
      <c r="F24" s="6">
        <f>$B24*'Course Units'!F13</f>
        <v>0</v>
      </c>
      <c r="G24" s="6">
        <v>2</v>
      </c>
      <c r="H24" s="6">
        <f>$B24*'Course Units'!H13</f>
        <v>0</v>
      </c>
      <c r="I24" s="6">
        <f>$B24*'Course Units'!I13</f>
        <v>0</v>
      </c>
      <c r="J24" s="6">
        <f>$B24*'Course Units'!J13</f>
        <v>0</v>
      </c>
      <c r="K24" s="6">
        <f>$B24*'Course Units'!K13</f>
        <v>0</v>
      </c>
      <c r="L24" s="6">
        <f>$B24*'Course Units'!L13</f>
        <v>0</v>
      </c>
      <c r="M24" s="6">
        <v>2</v>
      </c>
      <c r="O24" s="6">
        <f>'Course Units'!B13</f>
        <v>3.3</v>
      </c>
      <c r="P24" s="6">
        <f>'Course Units'!F13</f>
        <v>40</v>
      </c>
    </row>
    <row r="25" spans="1:16" x14ac:dyDescent="0.2">
      <c r="A25" s="55" t="str">
        <f>'Course Units'!A14</f>
        <v>APSC 131 Chemistry and Materials</v>
      </c>
      <c r="B25" s="45">
        <v>0</v>
      </c>
      <c r="C25" s="6">
        <f>$B25*'Course Units'!B14</f>
        <v>0</v>
      </c>
      <c r="D25" s="6">
        <f>$B25*'Course Units'!C14</f>
        <v>0</v>
      </c>
      <c r="E25" s="6">
        <f>$B25*'Course Units'!D14</f>
        <v>0</v>
      </c>
      <c r="F25" s="6">
        <f>$B25*'Course Units'!F14</f>
        <v>0</v>
      </c>
      <c r="G25" s="6">
        <f>$B25*'Course Units'!G14</f>
        <v>0</v>
      </c>
      <c r="H25" s="6">
        <f>$B25*'Course Units'!H14</f>
        <v>0</v>
      </c>
      <c r="I25" s="6">
        <f>$B25*'Course Units'!I14</f>
        <v>0</v>
      </c>
      <c r="J25" s="6">
        <f>$B25*'Course Units'!J14</f>
        <v>0</v>
      </c>
      <c r="K25" s="6">
        <f>$B25*'Course Units'!K14</f>
        <v>0</v>
      </c>
      <c r="L25" s="6">
        <f>$B25*'Course Units'!L14</f>
        <v>0</v>
      </c>
      <c r="M25" s="6">
        <f>$B25*'Course Units'!M14</f>
        <v>0</v>
      </c>
      <c r="O25" s="6">
        <f>'Course Units'!B14</f>
        <v>3.3</v>
      </c>
      <c r="P25" s="6">
        <f>'Course Units'!F14</f>
        <v>40</v>
      </c>
    </row>
    <row r="26" spans="1:16" x14ac:dyDescent="0.2">
      <c r="A26" s="55" t="str">
        <f>'Course Units'!A15</f>
        <v>APSC 132 Chemistry and its Applic.</v>
      </c>
      <c r="B26" s="45">
        <v>0</v>
      </c>
      <c r="C26" s="6">
        <f>$B26*'Course Units'!B15</f>
        <v>0</v>
      </c>
      <c r="D26" s="6">
        <v>0</v>
      </c>
      <c r="E26" s="6">
        <v>0</v>
      </c>
      <c r="F26" s="6">
        <f>$B26*'Course Units'!F15</f>
        <v>0</v>
      </c>
      <c r="G26" s="6">
        <v>3</v>
      </c>
      <c r="H26" s="6">
        <f>$B26*'Course Units'!H15</f>
        <v>0</v>
      </c>
      <c r="I26" s="6">
        <f>$B26*'Course Units'!I15</f>
        <v>0</v>
      </c>
      <c r="J26" s="6">
        <f>$B26*'Course Units'!J15</f>
        <v>0</v>
      </c>
      <c r="K26" s="6">
        <f>$B26*'Course Units'!K15</f>
        <v>0</v>
      </c>
      <c r="L26" s="6">
        <f>$B26*'Course Units'!L15</f>
        <v>0</v>
      </c>
      <c r="M26" s="6">
        <v>3</v>
      </c>
      <c r="O26" s="6">
        <f>'Course Units'!B15</f>
        <v>3.3</v>
      </c>
      <c r="P26" s="6">
        <f>'Course Units'!F15</f>
        <v>40</v>
      </c>
    </row>
    <row r="27" spans="1:16" x14ac:dyDescent="0.2">
      <c r="A27" s="55" t="str">
        <f>'Course Units'!A16</f>
        <v>APSC 141 Intro to Comp.Progr for Engineers</v>
      </c>
      <c r="B27" s="45">
        <v>0</v>
      </c>
      <c r="C27" s="6">
        <f>$B27*'Course Units'!B16</f>
        <v>0</v>
      </c>
      <c r="D27" s="6">
        <f>$B27*'Course Units'!C16</f>
        <v>0</v>
      </c>
      <c r="E27" s="6">
        <f>$B27*'Course Units'!D16</f>
        <v>0</v>
      </c>
      <c r="F27" s="6">
        <f>$B27*'Course Units'!F16</f>
        <v>0</v>
      </c>
      <c r="G27" s="6">
        <f>$B27*'Course Units'!G16</f>
        <v>0</v>
      </c>
      <c r="H27" s="6">
        <f>$B27*'Course Units'!H16</f>
        <v>0</v>
      </c>
      <c r="I27" s="6">
        <f>$B27*'Course Units'!I16</f>
        <v>0</v>
      </c>
      <c r="J27" s="6">
        <f>$B27*'Course Units'!J16</f>
        <v>0</v>
      </c>
      <c r="K27" s="6">
        <f>$B27*'Course Units'!K16</f>
        <v>0</v>
      </c>
      <c r="L27" s="6">
        <f>$B27*'Course Units'!L16</f>
        <v>0</v>
      </c>
      <c r="M27" s="6">
        <f>$B27*'Course Units'!M16</f>
        <v>0</v>
      </c>
      <c r="O27" s="6">
        <f>'Course Units'!B16</f>
        <v>1</v>
      </c>
      <c r="P27" s="6">
        <f>'Course Units'!F16</f>
        <v>12</v>
      </c>
    </row>
    <row r="28" spans="1:16" x14ac:dyDescent="0.2">
      <c r="A28" s="55" t="str">
        <f>'Course Units'!A17</f>
        <v>APSC 142 Intro to Comp. Progr.for Engin 2</v>
      </c>
      <c r="B28" s="45">
        <v>0</v>
      </c>
      <c r="C28" s="6">
        <f>$B28*'Course Units'!B17</f>
        <v>0</v>
      </c>
      <c r="D28" s="6">
        <v>0</v>
      </c>
      <c r="E28" s="6">
        <v>0</v>
      </c>
      <c r="F28" s="6">
        <f>$B28*'Course Units'!F17</f>
        <v>0</v>
      </c>
      <c r="G28" s="6">
        <v>4</v>
      </c>
      <c r="H28" s="6">
        <f>$B28*'Course Units'!H17</f>
        <v>0</v>
      </c>
      <c r="I28" s="6">
        <f>$B28*'Course Units'!I17</f>
        <v>0</v>
      </c>
      <c r="J28" s="6">
        <f>$B28*'Course Units'!J17</f>
        <v>0</v>
      </c>
      <c r="K28" s="6">
        <f>$B28*'Course Units'!K17</f>
        <v>0</v>
      </c>
      <c r="L28" s="6">
        <f>$B28*'Course Units'!L17</f>
        <v>0</v>
      </c>
      <c r="M28" s="6">
        <v>4</v>
      </c>
      <c r="O28" s="158"/>
      <c r="P28" s="158"/>
    </row>
    <row r="29" spans="1:16" x14ac:dyDescent="0.2">
      <c r="A29" s="55" t="str">
        <f>'Course Units'!A18</f>
        <v>APSC 151 Eng. Geology &amp; the Biosphere</v>
      </c>
      <c r="B29" s="45">
        <v>0</v>
      </c>
      <c r="C29" s="6">
        <f>$B29*'Course Units'!B18</f>
        <v>0</v>
      </c>
      <c r="D29" s="6">
        <f>$B29*'Course Units'!C18</f>
        <v>0</v>
      </c>
      <c r="E29" s="6">
        <f>$B29*'Course Units'!D18</f>
        <v>0</v>
      </c>
      <c r="F29" s="6">
        <f>$B29*'Course Units'!F18</f>
        <v>0</v>
      </c>
      <c r="G29" s="6">
        <f>$B29*'Course Units'!G18</f>
        <v>0</v>
      </c>
      <c r="H29" s="6">
        <f>$B29*'Course Units'!H18</f>
        <v>0</v>
      </c>
      <c r="I29" s="6">
        <f>$B29*'Course Units'!I18</f>
        <v>0</v>
      </c>
      <c r="J29" s="6">
        <f>$B29*'Course Units'!J18</f>
        <v>0</v>
      </c>
      <c r="K29" s="6">
        <f>$B29*'Course Units'!K18</f>
        <v>0</v>
      </c>
      <c r="L29" s="6">
        <f>$B29*'Course Units'!L18</f>
        <v>0</v>
      </c>
      <c r="M29" s="6">
        <f>$B29*'Course Units'!M18</f>
        <v>0</v>
      </c>
      <c r="O29" s="6">
        <f>'Course Units'!B18</f>
        <v>3.3</v>
      </c>
      <c r="P29" s="6">
        <f>'Course Units'!F18</f>
        <v>40</v>
      </c>
    </row>
    <row r="30" spans="1:16" x14ac:dyDescent="0.2">
      <c r="A30" s="55" t="str">
        <f>'Course Units'!A19</f>
        <v>APSC 162 Eng. Graphics</v>
      </c>
      <c r="B30" s="45">
        <v>0</v>
      </c>
      <c r="C30" s="6">
        <f>$B30*'Course Units'!B19</f>
        <v>0</v>
      </c>
      <c r="D30" s="6">
        <v>0</v>
      </c>
      <c r="E30" s="6">
        <v>0</v>
      </c>
      <c r="F30" s="6">
        <f>$B30*'Course Units'!F19</f>
        <v>0</v>
      </c>
      <c r="G30" s="6">
        <v>5</v>
      </c>
      <c r="H30" s="6">
        <f>$B30*'Course Units'!H19</f>
        <v>0</v>
      </c>
      <c r="I30" s="6">
        <f>$B30*'Course Units'!I19</f>
        <v>0</v>
      </c>
      <c r="J30" s="6">
        <f>$B30*'Course Units'!J19</f>
        <v>0</v>
      </c>
      <c r="K30" s="6">
        <f>$B30*'Course Units'!K19</f>
        <v>0</v>
      </c>
      <c r="L30" s="6">
        <f>$B30*'Course Units'!L19</f>
        <v>0</v>
      </c>
      <c r="M30" s="6">
        <v>5</v>
      </c>
      <c r="O30" s="6">
        <f>'Course Units'!B19</f>
        <v>2.5</v>
      </c>
      <c r="P30" s="6">
        <f>'Course Units'!F19</f>
        <v>30</v>
      </c>
    </row>
    <row r="31" spans="1:16" x14ac:dyDescent="0.2">
      <c r="A31" s="55" t="str">
        <f>'Course Units'!A20</f>
        <v>APSC 171 Calculus I</v>
      </c>
      <c r="B31" s="45">
        <v>0</v>
      </c>
      <c r="C31" s="6">
        <f>$B31*'Course Units'!B20</f>
        <v>0</v>
      </c>
      <c r="D31" s="6">
        <f>$B31*'Course Units'!C20</f>
        <v>0</v>
      </c>
      <c r="E31" s="6">
        <f>$B31*'Course Units'!D20</f>
        <v>0</v>
      </c>
      <c r="F31" s="6">
        <f>$B31*'Course Units'!F20</f>
        <v>0</v>
      </c>
      <c r="G31" s="6">
        <f>$B31*'Course Units'!G20</f>
        <v>0</v>
      </c>
      <c r="H31" s="6">
        <f>$B31*'Course Units'!H20</f>
        <v>0</v>
      </c>
      <c r="I31" s="6">
        <f>$B31*'Course Units'!I20</f>
        <v>0</v>
      </c>
      <c r="J31" s="6">
        <f>$B31*'Course Units'!J20</f>
        <v>0</v>
      </c>
      <c r="K31" s="6">
        <f>$B31*'Course Units'!K20</f>
        <v>0</v>
      </c>
      <c r="L31" s="6">
        <f>$B31*'Course Units'!L20</f>
        <v>0</v>
      </c>
      <c r="M31" s="6">
        <f>$B31*'Course Units'!M20</f>
        <v>0</v>
      </c>
      <c r="O31" s="6">
        <f>'Course Units'!B20</f>
        <v>3.3</v>
      </c>
      <c r="P31" s="6">
        <f>'Course Units'!F20</f>
        <v>40</v>
      </c>
    </row>
    <row r="32" spans="1:16" x14ac:dyDescent="0.2">
      <c r="A32" s="55" t="str">
        <f>'Course Units'!A21</f>
        <v>APSC 172 Calculus II</v>
      </c>
      <c r="B32" s="45">
        <v>0</v>
      </c>
      <c r="C32" s="6">
        <f>$B32*'Course Units'!B21</f>
        <v>0</v>
      </c>
      <c r="D32" s="6">
        <v>0</v>
      </c>
      <c r="E32" s="6">
        <v>0</v>
      </c>
      <c r="F32" s="6">
        <f>$B32*'Course Units'!F21</f>
        <v>0</v>
      </c>
      <c r="G32" s="6">
        <v>6</v>
      </c>
      <c r="H32" s="6">
        <f>$B32*'Course Units'!H21</f>
        <v>0</v>
      </c>
      <c r="I32" s="6">
        <f>$B32*'Course Units'!I21</f>
        <v>0</v>
      </c>
      <c r="J32" s="6">
        <f>$B32*'Course Units'!J21</f>
        <v>0</v>
      </c>
      <c r="K32" s="6">
        <f>$B32*'Course Units'!K21</f>
        <v>0</v>
      </c>
      <c r="L32" s="6">
        <f>$B32*'Course Units'!L21</f>
        <v>0</v>
      </c>
      <c r="M32" s="6">
        <v>6</v>
      </c>
      <c r="O32" s="6">
        <f>'Course Units'!B21</f>
        <v>3.3</v>
      </c>
      <c r="P32" s="6">
        <f>'Course Units'!F21</f>
        <v>40</v>
      </c>
    </row>
    <row r="33" spans="1:16" x14ac:dyDescent="0.2">
      <c r="A33" s="55" t="str">
        <f>'Course Units'!A22</f>
        <v>APSC 174 Intro to Linear Algebra</v>
      </c>
      <c r="B33" s="45">
        <v>0</v>
      </c>
      <c r="C33" s="6">
        <f>$B33*'Course Units'!B22</f>
        <v>0</v>
      </c>
      <c r="D33" s="6">
        <f>$B33*'Course Units'!C22</f>
        <v>0</v>
      </c>
      <c r="E33" s="6">
        <f>$B33*'Course Units'!D22</f>
        <v>0</v>
      </c>
      <c r="F33" s="6">
        <f>$B33*'Course Units'!F22</f>
        <v>0</v>
      </c>
      <c r="G33" s="6">
        <f>$B33*'Course Units'!G22</f>
        <v>0</v>
      </c>
      <c r="H33" s="6">
        <f>$B33*'Course Units'!H22</f>
        <v>0</v>
      </c>
      <c r="I33" s="6">
        <f>$B33*'Course Units'!I22</f>
        <v>0</v>
      </c>
      <c r="J33" s="6">
        <f>$B33*'Course Units'!J22</f>
        <v>0</v>
      </c>
      <c r="K33" s="6">
        <f>$B33*'Course Units'!K22</f>
        <v>0</v>
      </c>
      <c r="L33" s="6">
        <f>$B33*'Course Units'!L22</f>
        <v>0</v>
      </c>
      <c r="M33" s="6">
        <f>$B33*'Course Units'!M22</f>
        <v>0</v>
      </c>
      <c r="O33" s="6"/>
      <c r="P33" s="6"/>
    </row>
    <row r="34" spans="1:16" x14ac:dyDescent="0.2">
      <c r="A34" s="55" t="str">
        <f>'Course Units'!A23</f>
        <v>APSC 182 Applied Eng. Mechanics</v>
      </c>
      <c r="B34" s="45">
        <v>0</v>
      </c>
      <c r="C34" s="6">
        <f>$B34*'Course Units'!B23</f>
        <v>0</v>
      </c>
      <c r="D34" s="6">
        <v>0</v>
      </c>
      <c r="E34" s="6">
        <v>0</v>
      </c>
      <c r="F34" s="6">
        <f>$B34*'Course Units'!F23</f>
        <v>0</v>
      </c>
      <c r="G34" s="6">
        <v>7</v>
      </c>
      <c r="H34" s="6">
        <f>$B34*'Course Units'!H23</f>
        <v>0</v>
      </c>
      <c r="I34" s="6">
        <f>$B34*'Course Units'!I23</f>
        <v>0</v>
      </c>
      <c r="J34" s="6">
        <f>$B34*'Course Units'!J23</f>
        <v>0</v>
      </c>
      <c r="K34" s="6">
        <f>$B34*'Course Units'!K23</f>
        <v>0</v>
      </c>
      <c r="L34" s="6">
        <f>$B34*'Course Units'!L23</f>
        <v>0</v>
      </c>
      <c r="M34" s="6">
        <v>7</v>
      </c>
      <c r="O34" s="6">
        <f>'Course Units'!B23</f>
        <v>1.7</v>
      </c>
      <c r="P34" s="6">
        <f>'Course Units'!F23</f>
        <v>20</v>
      </c>
    </row>
    <row r="35" spans="1:16" x14ac:dyDescent="0.2">
      <c r="A35" s="7" t="s">
        <v>15</v>
      </c>
      <c r="B35" s="8"/>
      <c r="C35" s="9">
        <f>+SUM(C19:C34)</f>
        <v>0</v>
      </c>
      <c r="D35" s="9">
        <f>+SUM(D19:D34)</f>
        <v>0</v>
      </c>
      <c r="E35" s="9">
        <f>+SUM(E19:E34)</f>
        <v>0</v>
      </c>
      <c r="F35" s="9">
        <f>+SUM(F19:F34)</f>
        <v>0</v>
      </c>
      <c r="G35" s="9">
        <f>SUM(G19:G34)</f>
        <v>28</v>
      </c>
      <c r="H35" s="9">
        <f>+SUM(H19:H34)</f>
        <v>0</v>
      </c>
      <c r="I35" s="9">
        <f>+SUM(I19:I34)</f>
        <v>0</v>
      </c>
      <c r="J35" s="9">
        <f>+SUM(J19:J34)</f>
        <v>0</v>
      </c>
      <c r="K35" s="9">
        <f>+SUM(K19:K34)</f>
        <v>0</v>
      </c>
      <c r="L35" s="9">
        <f>+SUM(L19:L34)</f>
        <v>0</v>
      </c>
      <c r="M35" s="10">
        <f>+SUM(K35:L35)</f>
        <v>0</v>
      </c>
    </row>
    <row r="36" spans="1:16" x14ac:dyDescent="0.2">
      <c r="A36" s="11"/>
      <c r="B36" s="12"/>
      <c r="C36" s="1"/>
      <c r="D36" s="1"/>
      <c r="E36" s="1"/>
      <c r="F36" s="1"/>
      <c r="G36" s="1"/>
      <c r="H36" s="1"/>
      <c r="I36" s="1"/>
      <c r="J36" s="1"/>
      <c r="K36" s="1"/>
      <c r="L36" s="1"/>
    </row>
    <row r="37" spans="1:16" x14ac:dyDescent="0.2">
      <c r="A37" s="13" t="s">
        <v>16</v>
      </c>
      <c r="B37" s="14"/>
      <c r="C37" s="1"/>
      <c r="D37" s="1"/>
      <c r="E37" s="1"/>
      <c r="F37" s="1"/>
      <c r="G37" s="1"/>
      <c r="H37" s="1"/>
      <c r="I37" s="1"/>
      <c r="J37" s="1"/>
      <c r="K37" s="1"/>
      <c r="L37" s="1"/>
    </row>
    <row r="38" spans="1:16" x14ac:dyDescent="0.2">
      <c r="B38" s="1" t="s">
        <v>1</v>
      </c>
      <c r="C38" s="1" t="s">
        <v>2</v>
      </c>
      <c r="D38" s="1" t="s">
        <v>3</v>
      </c>
      <c r="E38" s="1" t="s">
        <v>4</v>
      </c>
      <c r="F38" s="1" t="s">
        <v>5</v>
      </c>
      <c r="G38" s="1" t="s">
        <v>101</v>
      </c>
      <c r="H38" s="1" t="s">
        <v>7</v>
      </c>
      <c r="I38" s="1" t="s">
        <v>102</v>
      </c>
      <c r="J38" s="1" t="s">
        <v>8</v>
      </c>
      <c r="K38" s="1" t="s">
        <v>9</v>
      </c>
      <c r="L38" s="1" t="s">
        <v>10</v>
      </c>
      <c r="M38" s="1" t="s">
        <v>11</v>
      </c>
      <c r="N38" t="s">
        <v>17</v>
      </c>
      <c r="O38" s="1" t="s">
        <v>2</v>
      </c>
      <c r="P38" s="1" t="s">
        <v>5</v>
      </c>
    </row>
    <row r="39" spans="1:16" x14ac:dyDescent="0.2">
      <c r="A39" s="55" t="str">
        <f>'Course Units'!A30</f>
        <v>ELEC 221 Electric Circuits</v>
      </c>
      <c r="B39" s="45">
        <v>0</v>
      </c>
      <c r="C39" s="6">
        <f>$B39*'Course Units'!B30</f>
        <v>0</v>
      </c>
      <c r="D39" s="6">
        <f>$B39*'Course Units'!C30</f>
        <v>0</v>
      </c>
      <c r="E39" s="6">
        <f>$B39*'Course Units'!D30</f>
        <v>0</v>
      </c>
      <c r="F39" s="6">
        <f>$B39*'Course Units'!F30</f>
        <v>0</v>
      </c>
      <c r="G39" s="6">
        <f>$B39*'Course Units'!G30</f>
        <v>0</v>
      </c>
      <c r="H39" s="6">
        <f>$B39*'Course Units'!H30</f>
        <v>0</v>
      </c>
      <c r="I39" s="6">
        <f>$B39*'Course Units'!I30</f>
        <v>0</v>
      </c>
      <c r="J39" s="6">
        <f>$B39*'Course Units'!J30</f>
        <v>0</v>
      </c>
      <c r="K39" s="6">
        <f>$B39*'Course Units'!K30</f>
        <v>0</v>
      </c>
      <c r="L39" s="6">
        <f>$B39*'Course Units'!L30</f>
        <v>0</v>
      </c>
      <c r="M39" s="6">
        <f>$B39*'Course Units'!M30</f>
        <v>0</v>
      </c>
      <c r="N39" t="b">
        <f>IF(elec221_selected,TRUE,FALSE)</f>
        <v>0</v>
      </c>
      <c r="O39" s="6">
        <f>'Course Units'!B30</f>
        <v>4.25</v>
      </c>
      <c r="P39" s="6">
        <f>'Course Units'!E30</f>
        <v>51</v>
      </c>
    </row>
    <row r="40" spans="1:16" x14ac:dyDescent="0.2">
      <c r="A40" s="55" t="str">
        <f>'Course Units'!A31</f>
        <v>ELEC 224 Cont.-Time Signals and Systems</v>
      </c>
      <c r="B40" s="45">
        <v>0</v>
      </c>
      <c r="C40" s="6">
        <f>$B40*'Course Units'!B31</f>
        <v>0</v>
      </c>
      <c r="D40" s="6">
        <f>$B40*'Course Units'!C31</f>
        <v>0</v>
      </c>
      <c r="E40" s="6">
        <f>$B40*'Course Units'!D31</f>
        <v>0</v>
      </c>
      <c r="F40" s="6">
        <f>$B40*'Course Units'!F31</f>
        <v>0</v>
      </c>
      <c r="G40" s="6">
        <f>$B40*'Course Units'!G31</f>
        <v>0</v>
      </c>
      <c r="H40" s="6">
        <f>$B40*'Course Units'!H31</f>
        <v>0</v>
      </c>
      <c r="I40" s="6">
        <f>$B40*'Course Units'!I31</f>
        <v>0</v>
      </c>
      <c r="J40" s="6">
        <f>$B40*'Course Units'!J31</f>
        <v>0</v>
      </c>
      <c r="K40" s="6">
        <f>$B40*'Course Units'!K31</f>
        <v>0</v>
      </c>
      <c r="L40" s="6">
        <f>$B40*'Course Units'!L31</f>
        <v>0</v>
      </c>
      <c r="M40" s="6">
        <f>$B40*'Course Units'!M31</f>
        <v>0</v>
      </c>
      <c r="N40" t="b">
        <f>IF(elec252_selected=1,TRUE,FALSE)</f>
        <v>0</v>
      </c>
      <c r="O40" s="6">
        <f>'Course Units'!B31</f>
        <v>3.75</v>
      </c>
      <c r="P40" s="6">
        <f>'Course Units'!E31</f>
        <v>45</v>
      </c>
    </row>
    <row r="41" spans="1:16" x14ac:dyDescent="0.2">
      <c r="A41" s="55" t="str">
        <f>'Course Units'!A32</f>
        <v>ELEC 231 Math. Methods I For ECE</v>
      </c>
      <c r="B41" s="45">
        <v>0</v>
      </c>
      <c r="C41" s="6">
        <f>$B41*'Course Units'!B32</f>
        <v>0</v>
      </c>
      <c r="D41" s="6">
        <f>$B41*'Course Units'!C32</f>
        <v>0</v>
      </c>
      <c r="E41" s="6">
        <f>$B41*'Course Units'!D32</f>
        <v>0</v>
      </c>
      <c r="F41" s="6">
        <f>$B41*'Course Units'!F32</f>
        <v>0</v>
      </c>
      <c r="G41" s="6">
        <f>$B41*'Course Units'!G32</f>
        <v>0</v>
      </c>
      <c r="H41" s="6">
        <f>$B41*'Course Units'!H32</f>
        <v>0</v>
      </c>
      <c r="I41" s="6">
        <f>$B41*'Course Units'!I32</f>
        <v>0</v>
      </c>
      <c r="J41" s="6">
        <f>$B41*'Course Units'!J32</f>
        <v>0</v>
      </c>
      <c r="K41" s="6">
        <f>$B41*'Course Units'!K32</f>
        <v>0</v>
      </c>
      <c r="L41" s="6">
        <f>$B41*'Course Units'!L32</f>
        <v>0</v>
      </c>
      <c r="M41" s="6">
        <f>$B41*'Course Units'!M32</f>
        <v>0</v>
      </c>
      <c r="O41" s="158"/>
      <c r="P41" s="158"/>
    </row>
    <row r="42" spans="1:16" x14ac:dyDescent="0.2">
      <c r="A42" s="55" t="str">
        <f>'Course Units'!A33</f>
        <v>ELEC 232 Math. Methods II For EE</v>
      </c>
      <c r="B42" s="45">
        <v>0</v>
      </c>
      <c r="C42" s="6">
        <f>$B42*'Course Units'!B33</f>
        <v>0</v>
      </c>
      <c r="D42" s="6">
        <f>$B42*'Course Units'!C33</f>
        <v>0</v>
      </c>
      <c r="E42" s="6">
        <f>$B42*'Course Units'!D33</f>
        <v>0</v>
      </c>
      <c r="F42" s="6">
        <f>$B42*'Course Units'!F33</f>
        <v>0</v>
      </c>
      <c r="G42" s="6">
        <f>$B42*'Course Units'!G33</f>
        <v>0</v>
      </c>
      <c r="H42" s="6">
        <f>$B42*'Course Units'!H33</f>
        <v>0</v>
      </c>
      <c r="I42" s="6">
        <f>$B42*'Course Units'!I33</f>
        <v>0</v>
      </c>
      <c r="J42" s="6">
        <f>$B42*'Course Units'!J33</f>
        <v>0</v>
      </c>
      <c r="K42" s="6">
        <f>$B42*'Course Units'!K33</f>
        <v>0</v>
      </c>
      <c r="L42" s="6">
        <f>$B42*'Course Units'!L33</f>
        <v>0</v>
      </c>
      <c r="M42" s="6">
        <f>$B42*'Course Units'!M33</f>
        <v>0</v>
      </c>
      <c r="O42" s="158"/>
      <c r="P42" s="158"/>
    </row>
    <row r="43" spans="1:16" x14ac:dyDescent="0.2">
      <c r="A43" s="55" t="str">
        <f>'Course Units'!A34</f>
        <v>ELEC 252 Electronics I</v>
      </c>
      <c r="B43" s="45">
        <v>0</v>
      </c>
      <c r="C43" s="6">
        <f>$B43*'Course Units'!B34</f>
        <v>0</v>
      </c>
      <c r="D43" s="6">
        <f>$B43*'Course Units'!C34</f>
        <v>0</v>
      </c>
      <c r="E43" s="6">
        <f>$B43*'Course Units'!D34</f>
        <v>0</v>
      </c>
      <c r="F43" s="6">
        <f>$B43*'Course Units'!F34</f>
        <v>0</v>
      </c>
      <c r="G43" s="6">
        <f>$B43*'Course Units'!G34</f>
        <v>0</v>
      </c>
      <c r="H43" s="6">
        <f>$B43*'Course Units'!H34</f>
        <v>0</v>
      </c>
      <c r="I43" s="6">
        <f>$B43*'Course Units'!I34</f>
        <v>0</v>
      </c>
      <c r="J43" s="6">
        <f>$B43*'Course Units'!J34</f>
        <v>0</v>
      </c>
      <c r="K43" s="6">
        <f>$B43*'Course Units'!K34</f>
        <v>0</v>
      </c>
      <c r="L43" s="6">
        <f>$B43*'Course Units'!L34</f>
        <v>0</v>
      </c>
      <c r="M43" s="6">
        <f>$B43*'Course Units'!M34</f>
        <v>0</v>
      </c>
      <c r="N43" t="b">
        <f>IF(elec271_selected=1,TRUE,FALSE)</f>
        <v>0</v>
      </c>
      <c r="O43" s="6">
        <f>'Course Units'!B34</f>
        <v>4.25</v>
      </c>
      <c r="P43" s="6">
        <f>'Course Units'!E34</f>
        <v>51</v>
      </c>
    </row>
    <row r="44" spans="1:16" x14ac:dyDescent="0.2">
      <c r="A44" s="55" t="str">
        <f>'Course Units'!A35</f>
        <v>ELEC 271 Digital Systems</v>
      </c>
      <c r="B44" s="45">
        <v>0</v>
      </c>
      <c r="C44" s="6">
        <f>$B44*'Course Units'!B35</f>
        <v>0</v>
      </c>
      <c r="D44" s="6">
        <f>$B44*'Course Units'!C35</f>
        <v>0</v>
      </c>
      <c r="E44" s="6">
        <f>$B44*'Course Units'!D35</f>
        <v>0</v>
      </c>
      <c r="F44" s="6">
        <f>$B44*'Course Units'!F35</f>
        <v>0</v>
      </c>
      <c r="G44" s="6">
        <f>$B44*'Course Units'!G35</f>
        <v>0</v>
      </c>
      <c r="H44" s="6">
        <f>$B44*'Course Units'!H35</f>
        <v>0</v>
      </c>
      <c r="I44" s="6">
        <f>$B44*'Course Units'!I35</f>
        <v>0</v>
      </c>
      <c r="J44" s="6">
        <f>$B44*'Course Units'!J35</f>
        <v>0</v>
      </c>
      <c r="K44" s="6">
        <f>$B44*'Course Units'!K35</f>
        <v>0</v>
      </c>
      <c r="L44" s="6">
        <f>$B44*'Course Units'!L35</f>
        <v>0</v>
      </c>
      <c r="M44" s="6">
        <f>$B44*'Course Units'!M35</f>
        <v>0</v>
      </c>
    </row>
    <row r="45" spans="1:16" x14ac:dyDescent="0.2">
      <c r="A45" s="55" t="str">
        <f>'Course Units'!A36</f>
        <v>ELEC 274 Computer Architecture</v>
      </c>
      <c r="B45" s="45">
        <v>0</v>
      </c>
      <c r="C45" s="6">
        <f>$B45*'Course Units'!B36</f>
        <v>0</v>
      </c>
      <c r="D45" s="6">
        <f>$B45*'Course Units'!C36</f>
        <v>0</v>
      </c>
      <c r="E45" s="6">
        <f>$B45*'Course Units'!D36</f>
        <v>0</v>
      </c>
      <c r="F45" s="6">
        <f>$B45*'Course Units'!F36</f>
        <v>0</v>
      </c>
      <c r="G45" s="6">
        <f>$B45*'Course Units'!G36</f>
        <v>0</v>
      </c>
      <c r="H45" s="6">
        <f>$B45*'Course Units'!H36</f>
        <v>0</v>
      </c>
      <c r="I45" s="6">
        <f>$B45*'Course Units'!I36</f>
        <v>0</v>
      </c>
      <c r="J45" s="6">
        <f>$B45*'Course Units'!J36</f>
        <v>0</v>
      </c>
      <c r="K45" s="6">
        <f>$B45*'Course Units'!K36</f>
        <v>0</v>
      </c>
      <c r="L45" s="6">
        <f>$B45*'Course Units'!L36</f>
        <v>0</v>
      </c>
      <c r="M45" s="6">
        <f>$B45*'Course Units'!M36</f>
        <v>0</v>
      </c>
      <c r="N45" t="b">
        <f>IF(elec274_selected=1,TRUE,FALSE)</f>
        <v>0</v>
      </c>
      <c r="O45" s="6">
        <f>'Course Units'!B36</f>
        <v>4</v>
      </c>
      <c r="P45" s="6">
        <f>'Course Units'!E36</f>
        <v>48</v>
      </c>
    </row>
    <row r="46" spans="1:16" x14ac:dyDescent="0.2">
      <c r="A46" s="55" t="str">
        <f>'Course Units'!A37</f>
        <v>ELEC 278 Inf. Structures &amp; S/W Eng.</v>
      </c>
      <c r="B46" s="45">
        <v>0</v>
      </c>
      <c r="C46" s="6">
        <f>$B46*'Course Units'!B37</f>
        <v>0</v>
      </c>
      <c r="D46" s="6">
        <f>$B46*'Course Units'!C37</f>
        <v>0</v>
      </c>
      <c r="E46" s="6">
        <f>$B46*'Course Units'!D37</f>
        <v>0</v>
      </c>
      <c r="F46" s="6">
        <f>$B46*'Course Units'!F37</f>
        <v>0</v>
      </c>
      <c r="G46" s="6">
        <f>$B46*'Course Units'!G37</f>
        <v>0</v>
      </c>
      <c r="H46" s="6">
        <f>$B46*'Course Units'!H37</f>
        <v>0</v>
      </c>
      <c r="I46" s="6">
        <f>$B46*'Course Units'!I37</f>
        <v>0</v>
      </c>
      <c r="J46" s="6">
        <f>$B46*'Course Units'!J37</f>
        <v>0</v>
      </c>
      <c r="K46" s="6">
        <f>$B46*'Course Units'!K37</f>
        <v>0</v>
      </c>
      <c r="L46" s="6">
        <f>$B46*'Course Units'!L37</f>
        <v>0</v>
      </c>
      <c r="M46" s="6">
        <f>$B46*'Course Units'!M37</f>
        <v>0</v>
      </c>
      <c r="N46" t="b">
        <f>IF(elec278_selected=1,TRUE,FALSE)</f>
        <v>0</v>
      </c>
      <c r="O46" s="6">
        <f>'Course Units'!B37</f>
        <v>4</v>
      </c>
      <c r="P46" s="6">
        <f>'Course Units'!E37</f>
        <v>48</v>
      </c>
    </row>
    <row r="47" spans="1:16" x14ac:dyDescent="0.2">
      <c r="A47" s="55" t="str">
        <f>'Course Units'!A38</f>
        <v>ELEC 280 Fund. of Electromagnetics</v>
      </c>
      <c r="B47" s="45">
        <v>0</v>
      </c>
      <c r="C47" s="6">
        <f>$B47*'Course Units'!B38</f>
        <v>0</v>
      </c>
      <c r="D47" s="6">
        <f>$B47*'Course Units'!C38</f>
        <v>0</v>
      </c>
      <c r="E47" s="6">
        <f>$B47*'Course Units'!D38</f>
        <v>0</v>
      </c>
      <c r="F47" s="6">
        <f>$B47*'Course Units'!F38</f>
        <v>0</v>
      </c>
      <c r="G47" s="6">
        <f>$B47*'Course Units'!G38</f>
        <v>0</v>
      </c>
      <c r="H47" s="6">
        <f>$B47*'Course Units'!H38</f>
        <v>0</v>
      </c>
      <c r="I47" s="6">
        <f>$B47*'Course Units'!I38</f>
        <v>0</v>
      </c>
      <c r="J47" s="6">
        <f>$B47*'Course Units'!J38</f>
        <v>0</v>
      </c>
      <c r="K47" s="6">
        <f>$B47*'Course Units'!K38</f>
        <v>0</v>
      </c>
      <c r="L47" s="6">
        <f>$B47*'Course Units'!L38</f>
        <v>0</v>
      </c>
      <c r="M47" s="6">
        <f>$B47*'Course Units'!M38</f>
        <v>0</v>
      </c>
      <c r="N47" t="b">
        <f>IF(elec280_selected=1,TRUE,FALSE)</f>
        <v>0</v>
      </c>
      <c r="O47" s="6">
        <f>'Course Units'!B38</f>
        <v>3.75</v>
      </c>
      <c r="P47" s="6">
        <f>'Course Units'!E38</f>
        <v>45</v>
      </c>
    </row>
    <row r="48" spans="1:16" x14ac:dyDescent="0.2">
      <c r="A48" s="55" t="str">
        <f>'Course Units'!A39</f>
        <v>ELEC 290 Electr.&amp; Comp.Eng.Design &amp; Practice</v>
      </c>
      <c r="B48" s="45">
        <v>0</v>
      </c>
      <c r="C48" s="6">
        <f>$B48*'Course Units'!B39</f>
        <v>0</v>
      </c>
      <c r="D48" s="6">
        <f>$B48*'Course Units'!C39</f>
        <v>0</v>
      </c>
      <c r="E48" s="6">
        <f>$B48*'Course Units'!D39</f>
        <v>0</v>
      </c>
      <c r="F48" s="6">
        <f>$B48*'Course Units'!F39</f>
        <v>0</v>
      </c>
      <c r="G48" s="6">
        <f>$B48*'Course Units'!G39</f>
        <v>0</v>
      </c>
      <c r="H48" s="6">
        <f>$B48*'Course Units'!H39</f>
        <v>0</v>
      </c>
      <c r="I48" s="6">
        <f>$B48*'Course Units'!I39</f>
        <v>0</v>
      </c>
      <c r="J48" s="6">
        <f>$B48*'Course Units'!J39</f>
        <v>0</v>
      </c>
      <c r="K48" s="6">
        <f>$B48*'Course Units'!K39</f>
        <v>0</v>
      </c>
      <c r="L48" s="6">
        <f>$B48*'Course Units'!L39</f>
        <v>0</v>
      </c>
      <c r="M48" s="6">
        <f>$B48*'Course Units'!M39</f>
        <v>0</v>
      </c>
      <c r="N48" t="b">
        <f>IF(elec293_selected=1,TRUE,FALSE)</f>
        <v>0</v>
      </c>
      <c r="O48" s="6" t="e">
        <f>'Course Units'!#REF!</f>
        <v>#REF!</v>
      </c>
      <c r="P48" s="6" t="e">
        <f>'Course Units'!#REF!</f>
        <v>#REF!</v>
      </c>
    </row>
    <row r="49" spans="1:16" x14ac:dyDescent="0.2">
      <c r="A49" s="55" t="str">
        <f>'Course Units'!A40</f>
        <v xml:space="preserve">ELEC 292 Introduction to Data Science </v>
      </c>
      <c r="B49" s="45">
        <v>0</v>
      </c>
      <c r="C49" s="6">
        <f>$B49*'Course Units'!B40</f>
        <v>0</v>
      </c>
      <c r="D49" s="6">
        <f>$B49*'Course Units'!C40</f>
        <v>0</v>
      </c>
      <c r="E49" s="6">
        <f>$B49*'Course Units'!D40</f>
        <v>0</v>
      </c>
      <c r="F49" s="6">
        <f>$B49*'Course Units'!F40</f>
        <v>0</v>
      </c>
      <c r="G49" s="6">
        <f>$B49*'Course Units'!G40</f>
        <v>0</v>
      </c>
      <c r="H49" s="6">
        <f>$B49*'Course Units'!H40</f>
        <v>0</v>
      </c>
      <c r="I49" s="6">
        <f>$B49*'Course Units'!I40</f>
        <v>0</v>
      </c>
      <c r="J49" s="6">
        <f>$B49*'Course Units'!J40</f>
        <v>0</v>
      </c>
      <c r="K49" s="6">
        <f>$B49*'Course Units'!K40</f>
        <v>0</v>
      </c>
      <c r="L49" s="6">
        <f>$B49*'Course Units'!L40</f>
        <v>0</v>
      </c>
      <c r="M49" s="6">
        <f>$B49*'Course Units'!M40</f>
        <v>0</v>
      </c>
      <c r="N49" t="b">
        <f>IF(apsc291_selected=1,TRUE,FALSE)</f>
        <v>0</v>
      </c>
      <c r="O49" s="6">
        <f>'Course Units'!B39</f>
        <v>5</v>
      </c>
      <c r="P49" s="6">
        <f>'Course Units'!E39</f>
        <v>60</v>
      </c>
    </row>
    <row r="50" spans="1:16" x14ac:dyDescent="0.2">
      <c r="A50" s="55" t="str">
        <f>'Course Units'!A41</f>
        <v>ELEC 324 Signals and Systems II</v>
      </c>
      <c r="B50" s="45">
        <v>0</v>
      </c>
      <c r="C50" s="6">
        <f>$B50*'Course Units'!B41</f>
        <v>0</v>
      </c>
      <c r="D50" s="6">
        <f>$B50*'Course Units'!C41</f>
        <v>0</v>
      </c>
      <c r="E50" s="6">
        <f>$B50*'Course Units'!D41</f>
        <v>0</v>
      </c>
      <c r="F50" s="6">
        <f>$B50*'Course Units'!F41</f>
        <v>0</v>
      </c>
      <c r="G50" s="6">
        <f>$B50*'Course Units'!G41</f>
        <v>0</v>
      </c>
      <c r="H50" s="6">
        <f>$B50*'Course Units'!H41</f>
        <v>0</v>
      </c>
      <c r="I50" s="6">
        <f>$B50*'Course Units'!I41</f>
        <v>0</v>
      </c>
      <c r="J50" s="6">
        <f>$B50*'Course Units'!J41</f>
        <v>0</v>
      </c>
      <c r="K50" s="6">
        <f>$B50*'Course Units'!K41</f>
        <v>0</v>
      </c>
      <c r="L50" s="6">
        <f>$B50*'Course Units'!L41</f>
        <v>0</v>
      </c>
      <c r="M50" s="6">
        <f>$B50*'Course Units'!M41</f>
        <v>0</v>
      </c>
      <c r="N50" t="b">
        <f>IF(elec323_selected=1,TRUE,FALSE)</f>
        <v>0</v>
      </c>
      <c r="O50" s="6">
        <f>'Course Units'!B41</f>
        <v>4</v>
      </c>
      <c r="P50" s="6">
        <f>'Course Units'!E41</f>
        <v>48</v>
      </c>
    </row>
    <row r="51" spans="1:16" x14ac:dyDescent="0.2">
      <c r="A51" s="55" t="str">
        <f>'Course Units'!A42</f>
        <v>ELEC 326 Probability</v>
      </c>
      <c r="B51" s="45">
        <v>0</v>
      </c>
      <c r="C51" s="6">
        <f>$B51*'Course Units'!B42</f>
        <v>0</v>
      </c>
      <c r="D51" s="6">
        <f>$B51*'Course Units'!C42</f>
        <v>0</v>
      </c>
      <c r="E51" s="6">
        <f>$B51*'Course Units'!D42</f>
        <v>0</v>
      </c>
      <c r="F51" s="6">
        <f>$B51*'Course Units'!F42</f>
        <v>0</v>
      </c>
      <c r="G51" s="6">
        <f>$B51*'Course Units'!G42</f>
        <v>0</v>
      </c>
      <c r="H51" s="6">
        <f>$B51*'Course Units'!H42</f>
        <v>0</v>
      </c>
      <c r="I51" s="6">
        <f>$B51*'Course Units'!I42</f>
        <v>0</v>
      </c>
      <c r="J51" s="6">
        <f>$B51*'Course Units'!J42</f>
        <v>0</v>
      </c>
      <c r="K51" s="6">
        <f>$B51*'Course Units'!K42</f>
        <v>0</v>
      </c>
      <c r="L51" s="6">
        <f>$B51*'Course Units'!L42</f>
        <v>0</v>
      </c>
      <c r="M51" s="6">
        <f>$B51*'Course Units'!M42</f>
        <v>0</v>
      </c>
      <c r="N51" t="b">
        <f>IF(elec324_selected=1,TRUE,FALSE)</f>
        <v>0</v>
      </c>
      <c r="O51" s="6">
        <f>'Course Units'!B42</f>
        <v>3.5</v>
      </c>
      <c r="P51" s="6">
        <f>'Course Units'!E42</f>
        <v>42</v>
      </c>
    </row>
    <row r="52" spans="1:16" x14ac:dyDescent="0.2">
      <c r="A52" s="55" t="str">
        <f>'Course Units'!A43</f>
        <v>ELEC 343 Linear Control Systems</v>
      </c>
      <c r="B52" s="45">
        <v>0</v>
      </c>
      <c r="C52" s="6">
        <f>$B52*'Course Units'!B43</f>
        <v>0</v>
      </c>
      <c r="D52" s="6">
        <f>$B52*'Course Units'!C43</f>
        <v>0</v>
      </c>
      <c r="E52" s="6">
        <f>$B52*'Course Units'!D43</f>
        <v>0</v>
      </c>
      <c r="F52" s="6">
        <f>$B52*'Course Units'!F43</f>
        <v>0</v>
      </c>
      <c r="G52" s="6">
        <f>$B52*'Course Units'!G43</f>
        <v>0</v>
      </c>
      <c r="H52" s="6">
        <f>$B52*'Course Units'!H43</f>
        <v>0</v>
      </c>
      <c r="I52" s="6">
        <f>$B52*'Course Units'!I43</f>
        <v>0</v>
      </c>
      <c r="J52" s="6">
        <f>$B52*'Course Units'!J43</f>
        <v>0</v>
      </c>
      <c r="K52" s="6">
        <f>$B52*'Course Units'!K43</f>
        <v>0</v>
      </c>
      <c r="L52" s="6">
        <f>$B52*'Course Units'!L43</f>
        <v>0</v>
      </c>
      <c r="M52" s="6">
        <f>$B52*'Course Units'!M43</f>
        <v>0</v>
      </c>
      <c r="O52" s="158"/>
      <c r="P52" s="158"/>
    </row>
    <row r="53" spans="1:16" x14ac:dyDescent="0.2">
      <c r="A53" s="55" t="str">
        <f>'Course Units'!A44</f>
        <v>ELEC 353 Electronics II</v>
      </c>
      <c r="B53" s="45">
        <v>0</v>
      </c>
      <c r="C53" s="6">
        <f>$B53*'Course Units'!B44</f>
        <v>0</v>
      </c>
      <c r="D53" s="6">
        <f>$B53*'Course Units'!C44</f>
        <v>0</v>
      </c>
      <c r="E53" s="6">
        <f>$B53*'Course Units'!D44</f>
        <v>0</v>
      </c>
      <c r="F53" s="6">
        <f>$B53*'Course Units'!F44</f>
        <v>0</v>
      </c>
      <c r="G53" s="6">
        <f>$B53*'Course Units'!G44</f>
        <v>0</v>
      </c>
      <c r="H53" s="6">
        <f>$B53*'Course Units'!H44</f>
        <v>0</v>
      </c>
      <c r="I53" s="6">
        <f>$B53*'Course Units'!I44</f>
        <v>0</v>
      </c>
      <c r="J53" s="6">
        <f>$B53*'Course Units'!J44</f>
        <v>0</v>
      </c>
      <c r="K53" s="6">
        <f>$B53*'Course Units'!K44</f>
        <v>0</v>
      </c>
      <c r="L53" s="6">
        <f>$B53*'Course Units'!L44</f>
        <v>0</v>
      </c>
      <c r="M53" s="6">
        <f>$B53*'Course Units'!M44</f>
        <v>0</v>
      </c>
      <c r="N53" t="b">
        <f>IF(elec326_selected=1,TRUE,FALSE)</f>
        <v>0</v>
      </c>
      <c r="O53" s="6">
        <f>'Course Units'!B44</f>
        <v>4.25</v>
      </c>
      <c r="P53" s="6">
        <f>'Course Units'!E44</f>
        <v>51</v>
      </c>
    </row>
    <row r="54" spans="1:16" x14ac:dyDescent="0.2">
      <c r="A54" s="55" t="str">
        <f>'Course Units'!A45</f>
        <v>ELEC 371 Microprocessor Systems</v>
      </c>
      <c r="B54" s="45">
        <v>0</v>
      </c>
      <c r="C54" s="6">
        <f>$B54*'Course Units'!B45</f>
        <v>0</v>
      </c>
      <c r="D54" s="6">
        <f>$B54*'Course Units'!C45</f>
        <v>0</v>
      </c>
      <c r="E54" s="6">
        <f>$B54*'Course Units'!D45</f>
        <v>0</v>
      </c>
      <c r="F54" s="6">
        <f>$B54*'Course Units'!F45</f>
        <v>0</v>
      </c>
      <c r="G54" s="6">
        <f>$B54*'Course Units'!G45</f>
        <v>0</v>
      </c>
      <c r="H54" s="6">
        <f>$B54*'Course Units'!H45</f>
        <v>0</v>
      </c>
      <c r="I54" s="6">
        <f>$B54*'Course Units'!I45</f>
        <v>0</v>
      </c>
      <c r="J54" s="6">
        <f>$B54*'Course Units'!J45</f>
        <v>0</v>
      </c>
      <c r="K54" s="6">
        <f>$B54*'Course Units'!K45</f>
        <v>0</v>
      </c>
      <c r="L54" s="6">
        <f>$B54*'Course Units'!L45</f>
        <v>0</v>
      </c>
      <c r="M54" s="6">
        <f>$B54*'Course Units'!M45</f>
        <v>0</v>
      </c>
      <c r="N54" t="b">
        <f>IF(elec353_selected=1,TRUE,FALSE)</f>
        <v>0</v>
      </c>
      <c r="O54" s="6">
        <f>'Course Units'!B45</f>
        <v>4</v>
      </c>
      <c r="P54" s="6">
        <f>'Course Units'!E45</f>
        <v>48</v>
      </c>
    </row>
    <row r="55" spans="1:16" x14ac:dyDescent="0.2">
      <c r="A55" s="55" t="str">
        <f>'Course Units'!A46</f>
        <v>ELEC 372 Numerical Methods &amp; Optim</v>
      </c>
      <c r="B55" s="45">
        <v>0</v>
      </c>
      <c r="C55" s="6">
        <f>$B55*'Course Units'!B46</f>
        <v>0</v>
      </c>
      <c r="D55" s="6">
        <f>$B55*'Course Units'!C46</f>
        <v>0</v>
      </c>
      <c r="E55" s="6">
        <f>$B55*'Course Units'!D46</f>
        <v>0</v>
      </c>
      <c r="F55" s="6">
        <f>$B55*'Course Units'!F46</f>
        <v>0</v>
      </c>
      <c r="G55" s="6">
        <f>$B55*'Course Units'!G46</f>
        <v>0</v>
      </c>
      <c r="H55" s="6">
        <f>$B55*'Course Units'!H46</f>
        <v>0</v>
      </c>
      <c r="I55" s="6">
        <f>$B55*'Course Units'!I46</f>
        <v>0</v>
      </c>
      <c r="J55" s="6">
        <f>$B55*'Course Units'!J46</f>
        <v>0</v>
      </c>
      <c r="K55" s="6">
        <f>$B55*'Course Units'!K46</f>
        <v>0</v>
      </c>
      <c r="L55" s="6">
        <f>$B55*'Course Units'!L46</f>
        <v>0</v>
      </c>
      <c r="M55" s="6">
        <f>$B55*'Course Units'!M46</f>
        <v>0</v>
      </c>
      <c r="N55" t="b">
        <f>IF(elec371_selected=1,TRUE,FALSE)</f>
        <v>0</v>
      </c>
      <c r="O55" s="6">
        <f>'Course Units'!B46</f>
        <v>3.5</v>
      </c>
      <c r="P55" s="6">
        <f>'Course Units'!E46</f>
        <v>42</v>
      </c>
    </row>
    <row r="56" spans="1:16" x14ac:dyDescent="0.2">
      <c r="A56" s="55" t="str">
        <f>'Course Units'!A47</f>
        <v>ELEC 381 App. of Electromagnetics</v>
      </c>
      <c r="B56" s="45">
        <v>0</v>
      </c>
      <c r="C56" s="6">
        <f>$B56*'Course Units'!B47</f>
        <v>0</v>
      </c>
      <c r="D56" s="6">
        <f>$B56*'Course Units'!C47</f>
        <v>0</v>
      </c>
      <c r="E56" s="6">
        <f>$B56*'Course Units'!D47</f>
        <v>0</v>
      </c>
      <c r="F56" s="6">
        <f>$B56*'Course Units'!F47</f>
        <v>0</v>
      </c>
      <c r="G56" s="6">
        <f>$B56*'Course Units'!G47</f>
        <v>0</v>
      </c>
      <c r="H56" s="6">
        <f>$B56*'Course Units'!H47</f>
        <v>0</v>
      </c>
      <c r="I56" s="6">
        <f>$B56*'Course Units'!I47</f>
        <v>0</v>
      </c>
      <c r="J56" s="6">
        <f>$B56*'Course Units'!J47</f>
        <v>0</v>
      </c>
      <c r="K56" s="6">
        <f>$B56*'Course Units'!K47</f>
        <v>0</v>
      </c>
      <c r="L56" s="6">
        <f>$B56*'Course Units'!L47</f>
        <v>0</v>
      </c>
      <c r="M56" s="6">
        <f>$B56*'Course Units'!M47</f>
        <v>0</v>
      </c>
      <c r="N56" t="b">
        <f>IF(elec381_selected=1,TRUE,FALSE)</f>
        <v>0</v>
      </c>
      <c r="O56" s="6">
        <f>'Course Units'!B47</f>
        <v>3.75</v>
      </c>
      <c r="P56" s="6">
        <f>'Course Units'!E47</f>
        <v>45</v>
      </c>
    </row>
    <row r="57" spans="1:16" x14ac:dyDescent="0.2">
      <c r="A57" s="55" t="str">
        <f>'Course Units'!A48</f>
        <v xml:space="preserve">ELEC 392  Eng Design &amp; Development </v>
      </c>
      <c r="B57" s="45">
        <v>0</v>
      </c>
      <c r="C57" s="6">
        <f>$B57*'Course Units'!B48</f>
        <v>0</v>
      </c>
      <c r="D57" s="6">
        <f>$B57*'Course Units'!C48</f>
        <v>0</v>
      </c>
      <c r="E57" s="6">
        <f>$B57*'Course Units'!D48</f>
        <v>0</v>
      </c>
      <c r="F57" s="6">
        <f>$B57*'Course Units'!F48</f>
        <v>0</v>
      </c>
      <c r="G57" s="6">
        <f>$B57*'Course Units'!G48</f>
        <v>0</v>
      </c>
      <c r="H57" s="6">
        <f>$B57*'Course Units'!H48</f>
        <v>0</v>
      </c>
      <c r="I57" s="6">
        <f>$B57*'Course Units'!I48</f>
        <v>0</v>
      </c>
      <c r="J57" s="6">
        <f>$B57*'Course Units'!J48</f>
        <v>0</v>
      </c>
      <c r="K57" s="6">
        <f>$B57*'Course Units'!K48</f>
        <v>0</v>
      </c>
      <c r="L57" s="6">
        <f>$B57*'Course Units'!L48</f>
        <v>0</v>
      </c>
      <c r="M57" s="6">
        <f>$B57*'Course Units'!M48</f>
        <v>0</v>
      </c>
      <c r="N57" t="b">
        <f>IF(elec390_selected=1,TRUE,FALSE)</f>
        <v>0</v>
      </c>
      <c r="O57" s="6">
        <f>'Course Units'!B48</f>
        <v>3.5</v>
      </c>
      <c r="P57" s="6">
        <f>'Course Units'!E48</f>
        <v>42</v>
      </c>
    </row>
    <row r="58" spans="1:16" x14ac:dyDescent="0.2">
      <c r="A58" s="55" t="str">
        <f>'Course Units'!A49</f>
        <v xml:space="preserve">APSC 221 Eng. Economics </v>
      </c>
      <c r="B58" s="45">
        <v>0</v>
      </c>
      <c r="C58" s="6">
        <f>$B58*'Course Units'!B49</f>
        <v>0</v>
      </c>
      <c r="D58" s="6">
        <f>$B58*'Course Units'!C49</f>
        <v>0</v>
      </c>
      <c r="E58" s="6">
        <f>$B58*'Course Units'!D49</f>
        <v>0</v>
      </c>
      <c r="F58" s="6">
        <f>$B58*'Course Units'!F49</f>
        <v>0</v>
      </c>
      <c r="G58" s="6">
        <f>$B58*'Course Units'!G49</f>
        <v>0</v>
      </c>
      <c r="H58" s="6">
        <f>$B58*'Course Units'!H49</f>
        <v>0</v>
      </c>
      <c r="I58" s="6">
        <f>$B58*'Course Units'!I49</f>
        <v>0</v>
      </c>
      <c r="J58" s="6">
        <f>$B58*'Course Units'!J49</f>
        <v>0</v>
      </c>
      <c r="K58" s="6">
        <f>$B58*'Course Units'!K49</f>
        <v>0</v>
      </c>
      <c r="L58" s="6">
        <f>$B58*'Course Units'!L49</f>
        <v>0</v>
      </c>
      <c r="M58" s="6">
        <f>$B58*'Course Units'!M49</f>
        <v>0</v>
      </c>
      <c r="N58" t="b">
        <f>IF(apsc221_selected=1,TRUE,FALSE)</f>
        <v>0</v>
      </c>
      <c r="O58" s="6">
        <f>'Course Units'!B49</f>
        <v>3</v>
      </c>
      <c r="P58" s="6">
        <f>'Course Units'!E49</f>
        <v>36</v>
      </c>
    </row>
    <row r="59" spans="1:16" ht="13.5" thickBot="1" x14ac:dyDescent="0.25">
      <c r="A59" s="55" t="str">
        <f>'Course Units'!A50</f>
        <v>ENPH 336 Solid State Devices</v>
      </c>
      <c r="B59" s="45">
        <v>0</v>
      </c>
      <c r="C59" s="42">
        <f>$B59*'Course Units'!B50</f>
        <v>0</v>
      </c>
      <c r="D59" s="42">
        <f>$B59*'Course Units'!C50</f>
        <v>0</v>
      </c>
      <c r="E59" s="42">
        <f>$B59*'Course Units'!D50</f>
        <v>0</v>
      </c>
      <c r="F59" s="42">
        <f>$B59*'Course Units'!F50</f>
        <v>0</v>
      </c>
      <c r="G59" s="42">
        <f>$B59*'Course Units'!G50</f>
        <v>0</v>
      </c>
      <c r="H59" s="42">
        <f>$B59*'Course Units'!H50</f>
        <v>0</v>
      </c>
      <c r="I59" s="42">
        <f>$B59*'Course Units'!I50</f>
        <v>0</v>
      </c>
      <c r="J59" s="42">
        <f>$B59*'Course Units'!J50</f>
        <v>0</v>
      </c>
      <c r="K59" s="42">
        <f>$B59*'Course Units'!K50</f>
        <v>0</v>
      </c>
      <c r="L59" s="42">
        <f>$B59*'Course Units'!L50</f>
        <v>0</v>
      </c>
      <c r="M59" s="42">
        <f>$B59*'Course Units'!M50</f>
        <v>0</v>
      </c>
      <c r="N59" t="b">
        <f>IF(phys336_selected=1,TRUE,FALSE)</f>
        <v>0</v>
      </c>
      <c r="O59" s="6">
        <f>'Course Units'!B50</f>
        <v>3.5</v>
      </c>
      <c r="P59" s="6">
        <f>'Course Units'!E50</f>
        <v>42</v>
      </c>
    </row>
    <row r="60" spans="1:16" ht="13.5" thickTop="1" x14ac:dyDescent="0.2">
      <c r="A60" s="7" t="s">
        <v>29</v>
      </c>
      <c r="B60" s="8"/>
      <c r="C60" s="9">
        <f>+SUM(C39:C59)</f>
        <v>0</v>
      </c>
      <c r="D60" s="9">
        <f>+SUM(D39:D59)</f>
        <v>0</v>
      </c>
      <c r="E60" s="9">
        <f>+SUM(E39:E59)</f>
        <v>0</v>
      </c>
      <c r="F60" s="9">
        <f>+SUM(F39:F59)</f>
        <v>0</v>
      </c>
      <c r="G60" s="9">
        <f>+SUM(H60:I60)</f>
        <v>0</v>
      </c>
      <c r="H60" s="9">
        <f>+SUM(H39:H59)</f>
        <v>0</v>
      </c>
      <c r="I60" s="9">
        <f>+SUM(I39:I59)</f>
        <v>0</v>
      </c>
      <c r="J60" s="9">
        <f>+SUM(J39:J59)</f>
        <v>0</v>
      </c>
      <c r="K60" s="9">
        <f>+SUM(K39:K59)</f>
        <v>0</v>
      </c>
      <c r="L60" s="9">
        <f>+SUM(L39:L59)</f>
        <v>0</v>
      </c>
      <c r="M60" s="10">
        <f>+SUM(K60:L60)</f>
        <v>0</v>
      </c>
    </row>
    <row r="61" spans="1:16" x14ac:dyDescent="0.2">
      <c r="A61" s="11"/>
      <c r="B61" s="12"/>
      <c r="C61" s="1"/>
      <c r="D61" s="1"/>
      <c r="E61" s="1"/>
      <c r="F61" s="1"/>
      <c r="G61" s="1"/>
      <c r="H61" s="1"/>
      <c r="I61" s="1"/>
      <c r="J61" s="1"/>
      <c r="K61" s="1"/>
      <c r="L61" s="1"/>
    </row>
    <row r="62" spans="1:16" x14ac:dyDescent="0.2">
      <c r="A62" s="13" t="s">
        <v>61</v>
      </c>
      <c r="B62" s="12"/>
      <c r="C62" s="1"/>
      <c r="D62" s="1"/>
      <c r="E62" s="1"/>
      <c r="F62" s="1"/>
      <c r="G62" s="1"/>
      <c r="H62" s="1"/>
      <c r="I62" s="1"/>
      <c r="J62" s="1"/>
      <c r="K62" s="1"/>
      <c r="L62" s="1"/>
    </row>
    <row r="63" spans="1:16" x14ac:dyDescent="0.2">
      <c r="B63" s="1" t="s">
        <v>1</v>
      </c>
      <c r="C63" s="1" t="s">
        <v>2</v>
      </c>
      <c r="D63" s="1" t="s">
        <v>3</v>
      </c>
      <c r="E63" s="1" t="s">
        <v>4</v>
      </c>
      <c r="F63" s="1" t="s">
        <v>5</v>
      </c>
      <c r="G63" s="1" t="s">
        <v>101</v>
      </c>
      <c r="H63" s="1" t="s">
        <v>7</v>
      </c>
      <c r="I63" s="1" t="s">
        <v>102</v>
      </c>
      <c r="J63" s="1" t="s">
        <v>8</v>
      </c>
      <c r="K63" s="1" t="s">
        <v>9</v>
      </c>
      <c r="L63" s="1" t="s">
        <v>10</v>
      </c>
      <c r="M63" s="1" t="s">
        <v>11</v>
      </c>
    </row>
    <row r="64" spans="1:16" x14ac:dyDescent="0.2">
      <c r="A64" s="55" t="str">
        <f>'Course Units'!A55</f>
        <v>ELEC 490 Elec. Eng. Project</v>
      </c>
      <c r="B64" s="45">
        <v>0</v>
      </c>
      <c r="C64" s="187">
        <f>$B64*'Course Units'!B55</f>
        <v>0</v>
      </c>
      <c r="D64" s="188">
        <f>$B64*'Course Units'!C55</f>
        <v>0</v>
      </c>
      <c r="E64" s="188">
        <f>$B64*'Course Units'!D55</f>
        <v>0</v>
      </c>
      <c r="F64" s="188">
        <f>$B64*'Course Units'!F55</f>
        <v>0</v>
      </c>
      <c r="G64" s="188">
        <f>$B64*'Course Units'!G55</f>
        <v>0</v>
      </c>
      <c r="H64" s="188">
        <f>$B64*'Course Units'!H55</f>
        <v>0</v>
      </c>
      <c r="I64" s="188">
        <f>$B64*'Course Units'!I55</f>
        <v>0</v>
      </c>
      <c r="J64" s="188">
        <f>$B64*'Course Units'!J55</f>
        <v>0</v>
      </c>
      <c r="K64" s="188">
        <f>$B64*'Course Units'!K55</f>
        <v>0</v>
      </c>
      <c r="L64" s="188">
        <f>$B64*'Course Units'!L55</f>
        <v>0</v>
      </c>
      <c r="M64" s="188">
        <f>$B64*'Course Units'!M55</f>
        <v>0</v>
      </c>
      <c r="N64" t="b">
        <f>IF(elec490_selected=1,TRUE,FALSE)</f>
        <v>0</v>
      </c>
      <c r="O64" s="6">
        <f>'Course Units'!B55</f>
        <v>7</v>
      </c>
      <c r="P64" s="6">
        <f>'Course Units'!E55</f>
        <v>84</v>
      </c>
    </row>
    <row r="65" spans="1:14" x14ac:dyDescent="0.2">
      <c r="A65" s="15" t="s">
        <v>62</v>
      </c>
      <c r="B65" s="8"/>
      <c r="C65" s="9">
        <f t="shared" ref="C65:M65" si="0">+SUM(C64:C64)</f>
        <v>0</v>
      </c>
      <c r="D65" s="9">
        <f t="shared" si="0"/>
        <v>0</v>
      </c>
      <c r="E65" s="9">
        <f t="shared" si="0"/>
        <v>0</v>
      </c>
      <c r="F65" s="9">
        <f t="shared" si="0"/>
        <v>0</v>
      </c>
      <c r="G65" s="9">
        <f t="shared" si="0"/>
        <v>0</v>
      </c>
      <c r="H65" s="9">
        <f t="shared" si="0"/>
        <v>0</v>
      </c>
      <c r="I65" s="9">
        <f t="shared" si="0"/>
        <v>0</v>
      </c>
      <c r="J65" s="9">
        <f t="shared" si="0"/>
        <v>0</v>
      </c>
      <c r="K65" s="9">
        <f t="shared" si="0"/>
        <v>0</v>
      </c>
      <c r="L65" s="9">
        <f t="shared" si="0"/>
        <v>0</v>
      </c>
      <c r="M65" s="9">
        <f t="shared" si="0"/>
        <v>0</v>
      </c>
    </row>
    <row r="66" spans="1:14" x14ac:dyDescent="0.2">
      <c r="A66" s="11"/>
      <c r="B66" s="12"/>
      <c r="C66" s="1"/>
      <c r="D66" s="1"/>
      <c r="E66" s="1"/>
      <c r="F66" s="1"/>
      <c r="G66" s="1"/>
      <c r="H66" s="1"/>
      <c r="I66" s="1"/>
      <c r="J66" s="1"/>
      <c r="K66" s="1"/>
      <c r="L66" s="1"/>
    </row>
    <row r="67" spans="1:14" x14ac:dyDescent="0.2">
      <c r="A67" s="13" t="s">
        <v>77</v>
      </c>
      <c r="B67" s="14"/>
      <c r="C67" s="12"/>
      <c r="D67" s="43" t="s">
        <v>113</v>
      </c>
      <c r="E67" s="12"/>
      <c r="F67" s="12"/>
      <c r="G67" s="1"/>
      <c r="H67" s="12"/>
      <c r="I67" s="12"/>
      <c r="J67" s="12"/>
      <c r="K67" s="12"/>
      <c r="L67" s="12"/>
      <c r="M67" s="12"/>
    </row>
    <row r="68" spans="1:14" x14ac:dyDescent="0.2">
      <c r="B68" s="1" t="s">
        <v>1</v>
      </c>
      <c r="C68" s="1" t="s">
        <v>2</v>
      </c>
      <c r="D68" s="1" t="s">
        <v>3</v>
      </c>
      <c r="E68" s="1" t="s">
        <v>4</v>
      </c>
      <c r="F68" s="1" t="s">
        <v>5</v>
      </c>
      <c r="G68" s="1" t="s">
        <v>101</v>
      </c>
      <c r="H68" s="1" t="s">
        <v>7</v>
      </c>
      <c r="I68" s="1" t="s">
        <v>102</v>
      </c>
      <c r="J68" s="1" t="s">
        <v>8</v>
      </c>
      <c r="K68" s="1" t="s">
        <v>9</v>
      </c>
      <c r="L68" s="1" t="s">
        <v>10</v>
      </c>
      <c r="M68" s="1" t="s">
        <v>11</v>
      </c>
    </row>
    <row r="69" spans="1:14" x14ac:dyDescent="0.2">
      <c r="A69" s="59" t="s">
        <v>60</v>
      </c>
      <c r="B69" s="45">
        <v>0</v>
      </c>
      <c r="C69" s="47">
        <f t="shared" ref="C69:D71" si="1">$B69*3</f>
        <v>0</v>
      </c>
      <c r="D69" s="47">
        <f t="shared" si="1"/>
        <v>0</v>
      </c>
      <c r="E69" s="47">
        <v>0</v>
      </c>
      <c r="F69" s="47">
        <f>$C69*12</f>
        <v>0</v>
      </c>
      <c r="G69" s="19">
        <f>+SUM(H69:I69)</f>
        <v>0</v>
      </c>
      <c r="H69" s="18">
        <v>0</v>
      </c>
      <c r="I69" s="18">
        <v>0</v>
      </c>
      <c r="J69" s="18">
        <f>$F69</f>
        <v>0</v>
      </c>
      <c r="K69" s="18">
        <v>0</v>
      </c>
      <c r="L69" s="18">
        <v>0</v>
      </c>
      <c r="M69" s="6">
        <f>+SUM(K69:L69)</f>
        <v>0</v>
      </c>
    </row>
    <row r="70" spans="1:14" x14ac:dyDescent="0.2">
      <c r="A70" s="60" t="s">
        <v>60</v>
      </c>
      <c r="B70" s="45">
        <v>0</v>
      </c>
      <c r="C70" s="47">
        <f t="shared" si="1"/>
        <v>0</v>
      </c>
      <c r="D70" s="47">
        <f t="shared" si="1"/>
        <v>0</v>
      </c>
      <c r="E70" s="48">
        <v>0</v>
      </c>
      <c r="F70" s="47">
        <f>$C70*12</f>
        <v>0</v>
      </c>
      <c r="G70" s="19">
        <f>+SUM(H70:I70)</f>
        <v>0</v>
      </c>
      <c r="H70" s="20">
        <v>0</v>
      </c>
      <c r="I70" s="20">
        <v>0</v>
      </c>
      <c r="J70" s="18">
        <f>$F70</f>
        <v>0</v>
      </c>
      <c r="K70" s="20">
        <v>0</v>
      </c>
      <c r="L70" s="20">
        <v>0</v>
      </c>
      <c r="M70" s="6">
        <f>+SUM(K70:L70)</f>
        <v>0</v>
      </c>
    </row>
    <row r="71" spans="1:14" ht="13.5" thickBot="1" x14ac:dyDescent="0.25">
      <c r="A71" s="60" t="s">
        <v>60</v>
      </c>
      <c r="B71" s="45">
        <v>0</v>
      </c>
      <c r="C71" s="57">
        <f t="shared" si="1"/>
        <v>0</v>
      </c>
      <c r="D71" s="49">
        <f t="shared" si="1"/>
        <v>0</v>
      </c>
      <c r="E71" s="49">
        <v>0</v>
      </c>
      <c r="F71" s="49">
        <f>$C71*12</f>
        <v>0</v>
      </c>
      <c r="G71" s="17">
        <f>+SUM(H71:I71)</f>
        <v>0</v>
      </c>
      <c r="H71" s="21">
        <v>0</v>
      </c>
      <c r="I71" s="21">
        <v>0</v>
      </c>
      <c r="J71" s="21">
        <f>$F71</f>
        <v>0</v>
      </c>
      <c r="K71" s="21">
        <v>0</v>
      </c>
      <c r="L71" s="21">
        <v>0</v>
      </c>
      <c r="M71" s="16">
        <f>+SUM(K71:L71)</f>
        <v>0</v>
      </c>
    </row>
    <row r="72" spans="1:14" ht="13.5" thickTop="1" x14ac:dyDescent="0.2">
      <c r="A72" s="7" t="s">
        <v>32</v>
      </c>
      <c r="B72" s="8"/>
      <c r="C72" s="9">
        <f>MIN(SUM(C69:C71),9)</f>
        <v>0</v>
      </c>
      <c r="D72" s="9">
        <f>MIN(SUM(D69:D71), 108)</f>
        <v>0</v>
      </c>
      <c r="E72" s="9">
        <v>0</v>
      </c>
      <c r="F72" s="9">
        <f>MIN(SUM(F69:F71),108)</f>
        <v>0</v>
      </c>
      <c r="G72" s="9">
        <v>0</v>
      </c>
      <c r="H72" s="9">
        <v>0</v>
      </c>
      <c r="I72" s="9">
        <v>0</v>
      </c>
      <c r="J72" s="9">
        <f>MIN(SUM(J69:J71), 108)</f>
        <v>0</v>
      </c>
      <c r="K72" s="9">
        <v>0</v>
      </c>
      <c r="L72" s="9">
        <v>0</v>
      </c>
      <c r="M72" s="10">
        <v>0</v>
      </c>
    </row>
    <row r="73" spans="1:14" x14ac:dyDescent="0.2">
      <c r="A73" s="32"/>
      <c r="C73" s="33" t="s">
        <v>59</v>
      </c>
      <c r="D73" s="1"/>
      <c r="E73" s="1"/>
      <c r="F73" s="1"/>
      <c r="G73" s="1"/>
      <c r="H73" s="1"/>
      <c r="I73" s="1"/>
      <c r="J73" s="1"/>
      <c r="K73" s="1"/>
      <c r="L73" s="1"/>
      <c r="M73" s="12"/>
    </row>
    <row r="74" spans="1:14" x14ac:dyDescent="0.2">
      <c r="C74" s="32" t="s">
        <v>67</v>
      </c>
      <c r="D74" s="1"/>
      <c r="E74" s="1"/>
      <c r="F74" s="1"/>
      <c r="G74" s="1"/>
      <c r="H74" s="1"/>
      <c r="I74" s="1"/>
      <c r="J74" s="1"/>
      <c r="K74" s="1"/>
      <c r="L74" s="1"/>
      <c r="M74" s="12"/>
    </row>
    <row r="75" spans="1:14" x14ac:dyDescent="0.2">
      <c r="A75" s="11"/>
      <c r="B75" s="12"/>
      <c r="C75" s="32"/>
      <c r="D75" s="1"/>
      <c r="E75" s="1"/>
      <c r="F75" s="1"/>
      <c r="G75" s="1"/>
      <c r="H75" s="1"/>
      <c r="I75" s="1"/>
      <c r="J75" s="1"/>
      <c r="K75" s="1"/>
      <c r="L75" s="1"/>
    </row>
    <row r="76" spans="1:14" x14ac:dyDescent="0.2">
      <c r="A76" s="13" t="s">
        <v>33</v>
      </c>
      <c r="B76" s="14"/>
      <c r="C76" s="1"/>
      <c r="D76" s="1"/>
      <c r="E76" s="1"/>
      <c r="F76" s="1"/>
      <c r="G76" s="1"/>
      <c r="H76" s="1"/>
      <c r="I76" s="1"/>
      <c r="J76" s="1"/>
      <c r="K76" s="1"/>
      <c r="L76" s="1"/>
    </row>
    <row r="78" spans="1:14" ht="12.75" customHeight="1" x14ac:dyDescent="0.2">
      <c r="A78" s="225" t="s">
        <v>126</v>
      </c>
      <c r="B78" s="225"/>
      <c r="C78" s="225"/>
      <c r="D78" s="225"/>
      <c r="E78" s="225"/>
      <c r="F78" s="225"/>
      <c r="G78" s="225"/>
      <c r="H78" s="225"/>
      <c r="I78" s="225"/>
      <c r="J78" s="225"/>
      <c r="K78" s="225"/>
      <c r="L78" s="225"/>
      <c r="M78" s="225"/>
    </row>
    <row r="79" spans="1:14" x14ac:dyDescent="0.2">
      <c r="A79" s="66" t="s">
        <v>112</v>
      </c>
      <c r="B79" s="51" t="s">
        <v>1</v>
      </c>
      <c r="C79" s="52" t="s">
        <v>2</v>
      </c>
      <c r="D79" s="52" t="s">
        <v>3</v>
      </c>
      <c r="E79" s="52" t="s">
        <v>4</v>
      </c>
      <c r="F79" s="52" t="s">
        <v>5</v>
      </c>
      <c r="G79" s="52" t="s">
        <v>101</v>
      </c>
      <c r="H79" s="52" t="s">
        <v>7</v>
      </c>
      <c r="I79" s="52" t="s">
        <v>102</v>
      </c>
      <c r="J79" s="52" t="s">
        <v>8</v>
      </c>
      <c r="K79" s="52" t="s">
        <v>9</v>
      </c>
      <c r="L79" s="52" t="s">
        <v>10</v>
      </c>
      <c r="M79" s="53" t="s">
        <v>11</v>
      </c>
      <c r="N79" t="s">
        <v>17</v>
      </c>
    </row>
    <row r="80" spans="1:14" x14ac:dyDescent="0.2">
      <c r="A80" s="55" t="str">
        <f>'Course Units'!A61</f>
        <v>ELEC 270 Discrete Mathematics</v>
      </c>
      <c r="B80" s="45">
        <v>0</v>
      </c>
      <c r="C80" s="20">
        <f>$B80*'Course Units'!B61</f>
        <v>0</v>
      </c>
      <c r="D80" s="6">
        <f>$B80*'Course Units'!C61</f>
        <v>0</v>
      </c>
      <c r="E80" s="6">
        <f>$B80*'Course Units'!D61</f>
        <v>0</v>
      </c>
      <c r="F80" s="6">
        <f>$B80*'Course Units'!F61</f>
        <v>0</v>
      </c>
      <c r="G80" s="6">
        <f>$B80*'Course Units'!G61</f>
        <v>0</v>
      </c>
      <c r="H80" s="6">
        <f>$B80*'Course Units'!H61</f>
        <v>0</v>
      </c>
      <c r="I80" s="6">
        <f>$B80*'Course Units'!I61</f>
        <v>0</v>
      </c>
      <c r="J80" s="6">
        <f>$B80*'Course Units'!J61</f>
        <v>0</v>
      </c>
      <c r="K80" s="6">
        <f>$B80*'Course Units'!K61</f>
        <v>0</v>
      </c>
      <c r="L80" s="6">
        <f>$B80*'Course Units'!L61</f>
        <v>0</v>
      </c>
      <c r="M80" s="6">
        <f>$B80*'Course Units'!M61</f>
        <v>0</v>
      </c>
    </row>
    <row r="81" spans="1:16" x14ac:dyDescent="0.2">
      <c r="A81" s="55" t="str">
        <f>'Course Units'!A62</f>
        <v>ELEC 279 AI-Assisted SW Development &amp; Design</v>
      </c>
      <c r="B81" s="45">
        <v>0</v>
      </c>
      <c r="C81" s="20">
        <f>$B81*'Course Units'!B62</f>
        <v>0</v>
      </c>
      <c r="D81" s="6">
        <f>$B81*'Course Units'!C62</f>
        <v>0</v>
      </c>
      <c r="E81" s="6">
        <f>$B81*'Course Units'!D62</f>
        <v>0</v>
      </c>
      <c r="F81" s="6">
        <f>$B81*'Course Units'!F62</f>
        <v>0</v>
      </c>
      <c r="G81" s="6">
        <f>$B81*'Course Units'!G62</f>
        <v>0</v>
      </c>
      <c r="H81" s="6">
        <f>$B81*'Course Units'!H62</f>
        <v>0</v>
      </c>
      <c r="I81" s="6">
        <f>$B81*'Course Units'!I62</f>
        <v>0</v>
      </c>
      <c r="J81" s="6">
        <f>$B81*'Course Units'!J62</f>
        <v>0</v>
      </c>
      <c r="K81" s="6">
        <f>$B81*'Course Units'!K62</f>
        <v>0</v>
      </c>
      <c r="L81" s="6">
        <f>$B81*'Course Units'!L62</f>
        <v>0</v>
      </c>
      <c r="M81" s="6">
        <f>$B81*'Course Units'!M62</f>
        <v>0</v>
      </c>
    </row>
    <row r="82" spans="1:16" ht="12.75" customHeight="1" x14ac:dyDescent="0.2">
      <c r="A82" s="55" t="str">
        <f>'Course Units'!A63</f>
        <v>ELEC 333 Electric Machines</v>
      </c>
      <c r="B82" s="45">
        <v>0</v>
      </c>
      <c r="C82" s="20">
        <f>$B82*'Course Units'!B63</f>
        <v>0</v>
      </c>
      <c r="D82" s="6">
        <f>$B82*'Course Units'!C63</f>
        <v>0</v>
      </c>
      <c r="E82" s="6">
        <f>$B82*'Course Units'!D63</f>
        <v>0</v>
      </c>
      <c r="F82" s="6">
        <f>$B82*'Course Units'!F63</f>
        <v>0</v>
      </c>
      <c r="G82" s="6">
        <f>$B82*'Course Units'!G63</f>
        <v>0</v>
      </c>
      <c r="H82" s="6">
        <f>$B82*'Course Units'!H63</f>
        <v>0</v>
      </c>
      <c r="I82" s="6">
        <f>$B82*'Course Units'!I63</f>
        <v>0</v>
      </c>
      <c r="J82" s="6">
        <f>$B82*'Course Units'!J63</f>
        <v>0</v>
      </c>
      <c r="K82" s="6">
        <f>$B82*'Course Units'!K63</f>
        <v>0</v>
      </c>
      <c r="L82" s="6">
        <f>$B82*'Course Units'!L63</f>
        <v>0</v>
      </c>
      <c r="M82" s="6">
        <f>$B82*'Course Units'!M63</f>
        <v>0</v>
      </c>
      <c r="N82" t="b">
        <f>AND(elec333_selected,elec221)</f>
        <v>0</v>
      </c>
      <c r="O82" s="6">
        <f>'Course Units'!B63</f>
        <v>4.25</v>
      </c>
      <c r="P82" s="6">
        <f>'Course Units'!E63</f>
        <v>51</v>
      </c>
    </row>
    <row r="83" spans="1:16" x14ac:dyDescent="0.2">
      <c r="A83" s="55" t="str">
        <f>'Course Units'!A64</f>
        <v xml:space="preserve">ELEC 345 Sensor Fabrication Technologies </v>
      </c>
      <c r="B83" s="45">
        <v>0</v>
      </c>
      <c r="C83" s="20">
        <f>$B83*'Course Units'!B64</f>
        <v>0</v>
      </c>
      <c r="D83" s="6">
        <f>$B83*'Course Units'!C64</f>
        <v>0</v>
      </c>
      <c r="E83" s="6">
        <f>$B83*'Course Units'!D64</f>
        <v>0</v>
      </c>
      <c r="F83" s="6">
        <f>$B83*'Course Units'!F64</f>
        <v>0</v>
      </c>
      <c r="G83" s="6">
        <f>$B83*'Course Units'!G64</f>
        <v>0</v>
      </c>
      <c r="H83" s="6">
        <f>$B83*'Course Units'!H64</f>
        <v>0</v>
      </c>
      <c r="I83" s="6">
        <f>$B83*'Course Units'!I64</f>
        <v>0</v>
      </c>
      <c r="J83" s="6">
        <f>$B83*'Course Units'!J64</f>
        <v>0</v>
      </c>
      <c r="K83" s="6">
        <f>$B83*'Course Units'!K64</f>
        <v>0</v>
      </c>
      <c r="L83" s="6">
        <f>$B83*'Course Units'!L64</f>
        <v>0</v>
      </c>
      <c r="M83" s="6">
        <f>$B83*'Course Units'!M64</f>
        <v>0</v>
      </c>
      <c r="O83" s="158"/>
      <c r="P83" s="158"/>
    </row>
    <row r="84" spans="1:16" ht="12.75" customHeight="1" x14ac:dyDescent="0.2">
      <c r="A84" s="55" t="str">
        <f>'Course Units'!A65</f>
        <v xml:space="preserve">ELEC 373 Computer Networks </v>
      </c>
      <c r="B84" s="45">
        <v>0</v>
      </c>
      <c r="C84" s="20">
        <f>$B84*'Course Units'!B65</f>
        <v>0</v>
      </c>
      <c r="D84" s="6">
        <f>$B84*'Course Units'!C65</f>
        <v>0</v>
      </c>
      <c r="E84" s="6">
        <f>$B84*'Course Units'!D65</f>
        <v>0</v>
      </c>
      <c r="F84" s="6">
        <f>$B84*'Course Units'!F65</f>
        <v>0</v>
      </c>
      <c r="G84" s="6">
        <f>$B84*'Course Units'!G65</f>
        <v>0</v>
      </c>
      <c r="H84" s="6">
        <f>$B84*'Course Units'!H65</f>
        <v>0</v>
      </c>
      <c r="I84" s="6">
        <f>$B84*'Course Units'!I65</f>
        <v>0</v>
      </c>
      <c r="J84" s="6">
        <f>$B84*'Course Units'!J65</f>
        <v>0</v>
      </c>
      <c r="K84" s="6">
        <f>$B84*'Course Units'!K65</f>
        <v>0</v>
      </c>
      <c r="L84" s="6">
        <f>$B84*'Course Units'!L65</f>
        <v>0</v>
      </c>
      <c r="M84" s="6">
        <f>$B84*'Course Units'!M65</f>
        <v>0</v>
      </c>
      <c r="N84" t="b">
        <f>AND(elec408_selected,TRUE)</f>
        <v>0</v>
      </c>
      <c r="O84" s="6">
        <f>'Course Units'!B67</f>
        <v>3.5</v>
      </c>
      <c r="P84" s="6">
        <f>'Course Units'!E67</f>
        <v>42</v>
      </c>
    </row>
    <row r="85" spans="1:16" ht="12.75" customHeight="1" x14ac:dyDescent="0.2">
      <c r="A85" s="55" t="str">
        <f>'Course Units'!A66</f>
        <v>ELEC 374 Digital Systems Engineering</v>
      </c>
      <c r="B85" s="45">
        <v>0</v>
      </c>
      <c r="C85" s="20">
        <f>$B85*'Course Units'!B66</f>
        <v>0</v>
      </c>
      <c r="D85" s="6">
        <f>$B85*'Course Units'!C66</f>
        <v>0</v>
      </c>
      <c r="E85" s="6">
        <f>$B85*'Course Units'!D66</f>
        <v>0</v>
      </c>
      <c r="F85" s="6">
        <f>$B85*'Course Units'!F66</f>
        <v>0</v>
      </c>
      <c r="G85" s="6">
        <f>$B85*'Course Units'!G66</f>
        <v>0</v>
      </c>
      <c r="H85" s="6">
        <f>$B85*'Course Units'!H66</f>
        <v>0</v>
      </c>
      <c r="I85" s="6">
        <f>$B85*'Course Units'!I66</f>
        <v>0</v>
      </c>
      <c r="J85" s="6">
        <f>$B85*'Course Units'!J66</f>
        <v>0</v>
      </c>
      <c r="K85" s="6">
        <f>$B85*'Course Units'!K66</f>
        <v>0</v>
      </c>
      <c r="L85" s="6">
        <f>$B85*'Course Units'!L66</f>
        <v>0</v>
      </c>
      <c r="M85" s="6">
        <f>$B85*'Course Units'!M66</f>
        <v>0</v>
      </c>
      <c r="O85" s="6"/>
      <c r="P85" s="6"/>
    </row>
    <row r="86" spans="1:16" ht="12.75" customHeight="1" x14ac:dyDescent="0.2">
      <c r="A86" s="55" t="str">
        <f>'Course Units'!A67</f>
        <v>ELEC 385 Fundamentals of Quantum Computing</v>
      </c>
      <c r="B86" s="45">
        <v>0</v>
      </c>
      <c r="C86" s="20">
        <f>$B86*'Course Units'!B67</f>
        <v>0</v>
      </c>
      <c r="D86" s="6">
        <f>$B86*'Course Units'!C67</f>
        <v>0</v>
      </c>
      <c r="E86" s="6">
        <f>$B86*'Course Units'!D67</f>
        <v>0</v>
      </c>
      <c r="F86" s="6">
        <f>$B86*'Course Units'!F67</f>
        <v>0</v>
      </c>
      <c r="G86" s="6">
        <f>$B86*'Course Units'!G67</f>
        <v>0</v>
      </c>
      <c r="H86" s="6">
        <f>$B86*'Course Units'!H67</f>
        <v>0</v>
      </c>
      <c r="I86" s="6">
        <f>$B86*'Course Units'!I67</f>
        <v>0</v>
      </c>
      <c r="J86" s="6">
        <f>$B86*'Course Units'!J67</f>
        <v>0</v>
      </c>
      <c r="K86" s="6">
        <f>$B86*'Course Units'!K67</f>
        <v>0</v>
      </c>
      <c r="L86" s="6">
        <f>$B86*'Course Units'!L67</f>
        <v>0</v>
      </c>
      <c r="M86" s="6">
        <f>$B86*'Course Units'!M67</f>
        <v>0</v>
      </c>
      <c r="O86" s="6"/>
      <c r="P86" s="6"/>
    </row>
    <row r="87" spans="1:16" x14ac:dyDescent="0.2">
      <c r="A87" s="55" t="str">
        <f>'Course Units'!A68</f>
        <v>ELEC 408 Biomedical Sig&amp;Image Proc</v>
      </c>
      <c r="B87" s="45">
        <v>0</v>
      </c>
      <c r="C87" s="20">
        <f>$B87*'Course Units'!B68</f>
        <v>0</v>
      </c>
      <c r="D87" s="6">
        <f>$B87*'Course Units'!C68</f>
        <v>0</v>
      </c>
      <c r="E87" s="6">
        <f>$B87*'Course Units'!D68</f>
        <v>0</v>
      </c>
      <c r="F87" s="6">
        <f>$B87*'Course Units'!F68</f>
        <v>0</v>
      </c>
      <c r="G87" s="6">
        <f>$B87*'Course Units'!G68</f>
        <v>0</v>
      </c>
      <c r="H87" s="6">
        <f>$B87*'Course Units'!H68</f>
        <v>0</v>
      </c>
      <c r="I87" s="6">
        <f>$B87*'Course Units'!I68</f>
        <v>0</v>
      </c>
      <c r="J87" s="6">
        <f>$B87*'Course Units'!J68</f>
        <v>0</v>
      </c>
      <c r="K87" s="6">
        <f>$B87*'Course Units'!K68</f>
        <v>0</v>
      </c>
      <c r="L87" s="6">
        <f>$B87*'Course Units'!L68</f>
        <v>0</v>
      </c>
      <c r="M87" s="6">
        <f>$B87*'Course Units'!M68</f>
        <v>0</v>
      </c>
      <c r="N87" t="b">
        <f>AND(elec421_selected,elec323,elec324)</f>
        <v>0</v>
      </c>
      <c r="O87" s="6">
        <f>'Course Units'!B69</f>
        <v>3</v>
      </c>
      <c r="P87" s="6">
        <f>'Course Units'!E69</f>
        <v>36</v>
      </c>
    </row>
    <row r="88" spans="1:16" x14ac:dyDescent="0.2">
      <c r="A88" s="55" t="str">
        <f>'Course Units'!A69</f>
        <v>ELEC 409 Bioinformatic Analytics</v>
      </c>
      <c r="B88" s="45">
        <v>0</v>
      </c>
      <c r="C88" s="20">
        <f>$B88*'Course Units'!B69</f>
        <v>0</v>
      </c>
      <c r="D88" s="6">
        <f>$B88*'Course Units'!C69</f>
        <v>0</v>
      </c>
      <c r="E88" s="6">
        <f>$B88*'Course Units'!D69</f>
        <v>0</v>
      </c>
      <c r="F88" s="6">
        <f>$B88*'Course Units'!F69</f>
        <v>0</v>
      </c>
      <c r="G88" s="6">
        <f>$B88*'Course Units'!G69</f>
        <v>0</v>
      </c>
      <c r="H88" s="6">
        <f>$B88*'Course Units'!H69</f>
        <v>0</v>
      </c>
      <c r="I88" s="6">
        <f>$B88*'Course Units'!I69</f>
        <v>0</v>
      </c>
      <c r="J88" s="6">
        <f>$B88*'Course Units'!J69</f>
        <v>0</v>
      </c>
      <c r="K88" s="6">
        <f>$B88*'Course Units'!K69</f>
        <v>0</v>
      </c>
      <c r="L88" s="6">
        <f>$B88*'Course Units'!L69</f>
        <v>0</v>
      </c>
      <c r="M88" s="6">
        <f>$B88*'Course Units'!M69</f>
        <v>0</v>
      </c>
      <c r="N88" t="b">
        <f>AND(elec422_selected,elec326, elec323, elec324)</f>
        <v>0</v>
      </c>
      <c r="O88" s="6" t="e">
        <f>'Course Units'!#REF!</f>
        <v>#REF!</v>
      </c>
      <c r="P88" s="6" t="e">
        <f>'Course Units'!#REF!</f>
        <v>#REF!</v>
      </c>
    </row>
    <row r="89" spans="1:16" x14ac:dyDescent="0.2">
      <c r="A89" s="55" t="str">
        <f>'Course Units'!A70</f>
        <v>ELEC 421 DSP Filters &amp; Sys Design</v>
      </c>
      <c r="B89" s="45">
        <v>0</v>
      </c>
      <c r="C89" s="20">
        <f>$B89*'Course Units'!B70</f>
        <v>0</v>
      </c>
      <c r="D89" s="6">
        <f>$B89*'Course Units'!C70</f>
        <v>0</v>
      </c>
      <c r="E89" s="6">
        <f>$B89*'Course Units'!D70</f>
        <v>0</v>
      </c>
      <c r="F89" s="6">
        <f>$B89*'Course Units'!F70</f>
        <v>0</v>
      </c>
      <c r="G89" s="6">
        <f>$B89*'Course Units'!G70</f>
        <v>0</v>
      </c>
      <c r="H89" s="6">
        <f>$B89*'Course Units'!H70</f>
        <v>0</v>
      </c>
      <c r="I89" s="6">
        <f>$B89*'Course Units'!I70</f>
        <v>0</v>
      </c>
      <c r="J89" s="6">
        <f>$B89*'Course Units'!J70</f>
        <v>0</v>
      </c>
      <c r="K89" s="6">
        <f>$B89*'Course Units'!K70</f>
        <v>0</v>
      </c>
      <c r="L89" s="6">
        <f>$B89*'Course Units'!L70</f>
        <v>0</v>
      </c>
      <c r="M89" s="6">
        <f>$B89*'Course Units'!M70</f>
        <v>0</v>
      </c>
      <c r="O89" s="6"/>
      <c r="P89" s="6"/>
    </row>
    <row r="90" spans="1:16" x14ac:dyDescent="0.2">
      <c r="A90" s="55" t="str">
        <f>'Course Units'!A71</f>
        <v>ELEC 425 Machine Learning &amp; Deep Learning</v>
      </c>
      <c r="B90" s="45">
        <v>0</v>
      </c>
      <c r="C90" s="20">
        <f>$B90*'Course Units'!B71</f>
        <v>0</v>
      </c>
      <c r="D90" s="6">
        <f>$B90*'Course Units'!C71</f>
        <v>0</v>
      </c>
      <c r="E90" s="6">
        <f>$B90*'Course Units'!D71</f>
        <v>0</v>
      </c>
      <c r="F90" s="6">
        <f>$B90*'Course Units'!F71</f>
        <v>0</v>
      </c>
      <c r="G90" s="6">
        <f>$B90*'Course Units'!G71</f>
        <v>0</v>
      </c>
      <c r="H90" s="6">
        <f>$B90*'Course Units'!H71</f>
        <v>0</v>
      </c>
      <c r="I90" s="6">
        <f>$B90*'Course Units'!I71</f>
        <v>0</v>
      </c>
      <c r="J90" s="6">
        <f>$B90*'Course Units'!J71</f>
        <v>0</v>
      </c>
      <c r="K90" s="6">
        <f>$B90*'Course Units'!K71</f>
        <v>0</v>
      </c>
      <c r="L90" s="6">
        <f>$B90*'Course Units'!L71</f>
        <v>0</v>
      </c>
      <c r="M90" s="6">
        <f>$B90*'Course Units'!M71</f>
        <v>0</v>
      </c>
      <c r="N90" t="b">
        <f>AND(elec433_selected,elec333)</f>
        <v>0</v>
      </c>
      <c r="O90" s="6">
        <f>'Course Units'!B72</f>
        <v>3.25</v>
      </c>
      <c r="P90" s="6">
        <f>'Course Units'!E72</f>
        <v>39</v>
      </c>
    </row>
    <row r="91" spans="1:16" x14ac:dyDescent="0.2">
      <c r="A91" s="55" t="str">
        <f>'Course Units'!A72</f>
        <v>ELEC 431 Power Electronics</v>
      </c>
      <c r="B91" s="45">
        <v>0</v>
      </c>
      <c r="C91" s="20">
        <f>$B91*'Course Units'!B72</f>
        <v>0</v>
      </c>
      <c r="D91" s="6">
        <f>$B91*'Course Units'!C72</f>
        <v>0</v>
      </c>
      <c r="E91" s="6">
        <f>$B91*'Course Units'!D72</f>
        <v>0</v>
      </c>
      <c r="F91" s="6">
        <f>$B91*'Course Units'!F72</f>
        <v>0</v>
      </c>
      <c r="G91" s="6">
        <f>$B91*'Course Units'!G72</f>
        <v>0</v>
      </c>
      <c r="H91" s="6">
        <f>$B91*'Course Units'!H72</f>
        <v>0</v>
      </c>
      <c r="I91" s="6">
        <f>$B91*'Course Units'!I72</f>
        <v>0</v>
      </c>
      <c r="J91" s="6">
        <f>$B91*'Course Units'!J72</f>
        <v>0</v>
      </c>
      <c r="K91" s="6">
        <f>$B91*'Course Units'!K72</f>
        <v>0</v>
      </c>
      <c r="L91" s="6">
        <f>$B91*'Course Units'!L72</f>
        <v>0</v>
      </c>
      <c r="M91" s="6">
        <f>$B91*'Course Units'!M72</f>
        <v>0</v>
      </c>
      <c r="N91" t="e">
        <f>AND(elec436_selected,elec431)</f>
        <v>#REF!</v>
      </c>
      <c r="O91" s="6">
        <f>'Course Units'!B74</f>
        <v>3.5</v>
      </c>
      <c r="P91" s="6">
        <f>'Course Units'!E74</f>
        <v>42</v>
      </c>
    </row>
    <row r="92" spans="1:16" x14ac:dyDescent="0.2">
      <c r="A92" s="55" t="str">
        <f>'Course Units'!A73</f>
        <v>ELEC 433 Energy and Power Systems</v>
      </c>
      <c r="B92" s="45">
        <v>0</v>
      </c>
      <c r="C92" s="20">
        <f>$B92*'Course Units'!B73</f>
        <v>0</v>
      </c>
      <c r="D92" s="6">
        <f>$B92*'Course Units'!C73</f>
        <v>0</v>
      </c>
      <c r="E92" s="6">
        <f>$B92*'Course Units'!D73</f>
        <v>0</v>
      </c>
      <c r="F92" s="6">
        <f>$B92*'Course Units'!F73</f>
        <v>0</v>
      </c>
      <c r="G92" s="6">
        <f>$B92*'Course Units'!G73</f>
        <v>0</v>
      </c>
      <c r="H92" s="6">
        <f>$B92*'Course Units'!H73</f>
        <v>0</v>
      </c>
      <c r="I92" s="6">
        <f>$B92*'Course Units'!I73</f>
        <v>0</v>
      </c>
      <c r="J92" s="6">
        <f>$B92*'Course Units'!J73</f>
        <v>0</v>
      </c>
      <c r="K92" s="6">
        <f>$B92*'Course Units'!K73</f>
        <v>0</v>
      </c>
      <c r="L92" s="6">
        <f>$B92*'Course Units'!L73</f>
        <v>0</v>
      </c>
      <c r="M92" s="6">
        <f>$B92*'Course Units'!M73</f>
        <v>0</v>
      </c>
      <c r="O92" s="158"/>
      <c r="P92" s="158"/>
    </row>
    <row r="93" spans="1:16" x14ac:dyDescent="0.2">
      <c r="A93" s="55" t="str">
        <f>'Course Units'!A74</f>
        <v xml:space="preserve">ELEC 435 Energy Storage Technology </v>
      </c>
      <c r="B93" s="45">
        <v>0</v>
      </c>
      <c r="C93" s="20">
        <f>$B93*'Course Units'!B74</f>
        <v>0</v>
      </c>
      <c r="D93" s="6">
        <f>$B93*'Course Units'!C74</f>
        <v>0</v>
      </c>
      <c r="E93" s="6">
        <f>$B93*'Course Units'!D74</f>
        <v>0</v>
      </c>
      <c r="F93" s="6">
        <f>$B93*'Course Units'!F74</f>
        <v>0</v>
      </c>
      <c r="G93" s="6">
        <f>$B93*'Course Units'!G74</f>
        <v>0</v>
      </c>
      <c r="H93" s="6">
        <f>$B93*'Course Units'!H74</f>
        <v>0</v>
      </c>
      <c r="I93" s="6">
        <f>$B93*'Course Units'!I74</f>
        <v>0</v>
      </c>
      <c r="J93" s="6">
        <f>$B93*'Course Units'!J74</f>
        <v>0</v>
      </c>
      <c r="K93" s="6">
        <f>$B93*'Course Units'!K74</f>
        <v>0</v>
      </c>
      <c r="L93" s="6">
        <f>$B93*'Course Units'!L74</f>
        <v>0</v>
      </c>
      <c r="M93" s="6">
        <f>$B93*'Course Units'!M74</f>
        <v>0</v>
      </c>
      <c r="N93" t="b">
        <f>AND(elec443_selected,elec323)</f>
        <v>0</v>
      </c>
      <c r="O93" s="6">
        <f>'Course Units'!B75</f>
        <v>3</v>
      </c>
      <c r="P93" s="6">
        <f>'Course Units'!E75</f>
        <v>36</v>
      </c>
    </row>
    <row r="94" spans="1:16" x14ac:dyDescent="0.2">
      <c r="A94" s="55" t="str">
        <f>'Course Units'!A75</f>
        <v>ELEC 436 Elec. Machines and Control</v>
      </c>
      <c r="B94" s="45">
        <v>0</v>
      </c>
      <c r="C94" s="20">
        <f>$B94*'Course Units'!B75</f>
        <v>0</v>
      </c>
      <c r="D94" s="6">
        <f>$B94*'Course Units'!C75</f>
        <v>0</v>
      </c>
      <c r="E94" s="6">
        <f>$B94*'Course Units'!D75</f>
        <v>0</v>
      </c>
      <c r="F94" s="6">
        <f>$B94*'Course Units'!F75</f>
        <v>0</v>
      </c>
      <c r="G94" s="6">
        <f>$B94*'Course Units'!G75</f>
        <v>0</v>
      </c>
      <c r="H94" s="6">
        <f>$B94*'Course Units'!H75</f>
        <v>0</v>
      </c>
      <c r="I94" s="6">
        <f>$B94*'Course Units'!I75</f>
        <v>0</v>
      </c>
      <c r="J94" s="6">
        <f>$B94*'Course Units'!J75</f>
        <v>0</v>
      </c>
      <c r="K94" s="6">
        <f>$B94*'Course Units'!K75</f>
        <v>0</v>
      </c>
      <c r="L94" s="6">
        <f>$B94*'Course Units'!L75</f>
        <v>0</v>
      </c>
      <c r="M94" s="6">
        <f>$B94*'Course Units'!M75</f>
        <v>0</v>
      </c>
      <c r="N94" t="b">
        <f>AND(elec444_selected,elec324,elec344,elec443)</f>
        <v>0</v>
      </c>
      <c r="O94" s="6" t="e">
        <f>'Course Units'!#REF!</f>
        <v>#REF!</v>
      </c>
      <c r="P94" s="6" t="e">
        <f>'Course Units'!#REF!</f>
        <v>#REF!</v>
      </c>
    </row>
    <row r="95" spans="1:16" x14ac:dyDescent="0.2">
      <c r="A95" s="55" t="str">
        <f>'Course Units'!A77</f>
        <v>ELEC 446 Autonom. Mobile Robotics</v>
      </c>
      <c r="B95" s="45">
        <v>0</v>
      </c>
      <c r="C95" s="20">
        <f>$B95*'Course Units'!B77</f>
        <v>0</v>
      </c>
      <c r="D95" s="6">
        <f>$B95*'Course Units'!C77</f>
        <v>0</v>
      </c>
      <c r="E95" s="6">
        <f>$B95*'Course Units'!D77</f>
        <v>0</v>
      </c>
      <c r="F95" s="6">
        <f>$B95*'Course Units'!F77</f>
        <v>0</v>
      </c>
      <c r="G95" s="6">
        <f>$B95*'Course Units'!G77</f>
        <v>0</v>
      </c>
      <c r="H95" s="6">
        <f>$B95*'Course Units'!H77</f>
        <v>0</v>
      </c>
      <c r="I95" s="6">
        <f>$B95*'Course Units'!I77</f>
        <v>0</v>
      </c>
      <c r="J95" s="6">
        <f>$B95*'Course Units'!J77</f>
        <v>0</v>
      </c>
      <c r="K95" s="6">
        <f>$B95*'Course Units'!K77</f>
        <v>0</v>
      </c>
      <c r="L95" s="6">
        <f>$B95*'Course Units'!L77</f>
        <v>0</v>
      </c>
      <c r="M95" s="6">
        <f>$B95*'Course Units'!M77</f>
        <v>0</v>
      </c>
      <c r="N95" t="b">
        <f>AND(elec454_selected,elec323,elec353)</f>
        <v>0</v>
      </c>
      <c r="O95" s="6">
        <f>'Course Units'!B79</f>
        <v>3.25</v>
      </c>
      <c r="P95" s="6">
        <f>'Course Units'!E79</f>
        <v>39</v>
      </c>
    </row>
    <row r="96" spans="1:16" x14ac:dyDescent="0.2">
      <c r="A96" s="55" t="str">
        <f>'Course Units'!A78</f>
        <v>ELEC 448 Intro to Robotics as MREN 348</v>
      </c>
      <c r="B96" s="45">
        <v>0</v>
      </c>
      <c r="C96" s="20">
        <f>$B96*'Course Units'!B78</f>
        <v>0</v>
      </c>
      <c r="D96" s="6">
        <f>$B96*'Course Units'!C78</f>
        <v>0</v>
      </c>
      <c r="E96" s="6">
        <f>$B96*'Course Units'!D78</f>
        <v>0</v>
      </c>
      <c r="F96" s="6">
        <f>$B96*'Course Units'!F78</f>
        <v>0</v>
      </c>
      <c r="G96" s="6">
        <f>$B96*'Course Units'!G78</f>
        <v>0</v>
      </c>
      <c r="H96" s="6">
        <f>$B96*'Course Units'!H78</f>
        <v>0</v>
      </c>
      <c r="I96" s="6">
        <f>$B96*'Course Units'!I78</f>
        <v>0</v>
      </c>
      <c r="J96" s="6">
        <f>$B96*'Course Units'!J78</f>
        <v>0</v>
      </c>
      <c r="K96" s="6">
        <f>$B96*'Course Units'!K78</f>
        <v>0</v>
      </c>
      <c r="L96" s="6">
        <f>$B96*'Course Units'!L78</f>
        <v>0</v>
      </c>
      <c r="M96" s="6">
        <f>$B96*'Course Units'!M78</f>
        <v>0</v>
      </c>
      <c r="N96" t="b">
        <f>AND(elec457_selected,elec323,elec353)</f>
        <v>0</v>
      </c>
      <c r="O96" s="6">
        <f>'Course Units'!B80</f>
        <v>3.25</v>
      </c>
      <c r="P96" s="6">
        <f>'Course Units'!E80</f>
        <v>39</v>
      </c>
    </row>
    <row r="97" spans="1:16" x14ac:dyDescent="0.2">
      <c r="A97" s="55" t="str">
        <f>'Course Units'!A79</f>
        <v>ELEC 451 Integ. Circuit Engineering</v>
      </c>
      <c r="B97" s="45">
        <v>0</v>
      </c>
      <c r="C97" s="20">
        <f>$B97*'Course Units'!B79</f>
        <v>0</v>
      </c>
      <c r="D97" s="6">
        <f>$B97*'Course Units'!C79</f>
        <v>0</v>
      </c>
      <c r="E97" s="6">
        <f>$B97*'Course Units'!D79</f>
        <v>0</v>
      </c>
      <c r="F97" s="6">
        <f>$B97*'Course Units'!F79</f>
        <v>0</v>
      </c>
      <c r="G97" s="6">
        <f>$B97*'Course Units'!G79</f>
        <v>0</v>
      </c>
      <c r="H97" s="6">
        <f>$B97*'Course Units'!H79</f>
        <v>0</v>
      </c>
      <c r="I97" s="6">
        <f>$B97*'Course Units'!I79</f>
        <v>0</v>
      </c>
      <c r="J97" s="6">
        <f>$B97*'Course Units'!J79</f>
        <v>0</v>
      </c>
      <c r="K97" s="6">
        <f>$B97*'Course Units'!K79</f>
        <v>0</v>
      </c>
      <c r="L97" s="6">
        <f>$B97*'Course Units'!L79</f>
        <v>0</v>
      </c>
      <c r="M97" s="6">
        <f>$B97*'Course Units'!M79</f>
        <v>0</v>
      </c>
      <c r="N97" t="b">
        <f>AND(elec461_selected,elec326,elec324)</f>
        <v>0</v>
      </c>
      <c r="O97" s="6">
        <f>'Course Units'!B81</f>
        <v>3.5</v>
      </c>
      <c r="P97" s="6">
        <f>'Course Units'!E81</f>
        <v>42</v>
      </c>
    </row>
    <row r="98" spans="1:16" x14ac:dyDescent="0.2">
      <c r="A98" s="55" t="str">
        <f>'Course Units'!A80</f>
        <v>ELEC 454 Analog Electronics</v>
      </c>
      <c r="B98" s="45">
        <v>0</v>
      </c>
      <c r="C98" s="20">
        <f>$B98*'Course Units'!B80</f>
        <v>0</v>
      </c>
      <c r="D98" s="6">
        <f>$B98*'Course Units'!C80</f>
        <v>0</v>
      </c>
      <c r="E98" s="6">
        <f>$B98*'Course Units'!D80</f>
        <v>0</v>
      </c>
      <c r="F98" s="6">
        <f>$B98*'Course Units'!F80</f>
        <v>0</v>
      </c>
      <c r="G98" s="6">
        <f>$B98*'Course Units'!G80</f>
        <v>0</v>
      </c>
      <c r="H98" s="6">
        <f>$B98*'Course Units'!H80</f>
        <v>0</v>
      </c>
      <c r="I98" s="6">
        <f>$B98*'Course Units'!I80</f>
        <v>0</v>
      </c>
      <c r="J98" s="6">
        <f>$B98*'Course Units'!J80</f>
        <v>0</v>
      </c>
      <c r="K98" s="6">
        <f>$B98*'Course Units'!K80</f>
        <v>0</v>
      </c>
      <c r="L98" s="6">
        <f>$B98*'Course Units'!L80</f>
        <v>0</v>
      </c>
      <c r="M98" s="6">
        <f>$B98*'Course Units'!M80</f>
        <v>0</v>
      </c>
      <c r="N98" t="b">
        <f>AND(elec464_selected,elec461)</f>
        <v>0</v>
      </c>
      <c r="O98" s="6">
        <f>'Course Units'!B82</f>
        <v>3.5</v>
      </c>
      <c r="P98" s="6">
        <f>'Course Units'!E82</f>
        <v>42</v>
      </c>
    </row>
    <row r="99" spans="1:16" x14ac:dyDescent="0.2">
      <c r="A99" s="55" t="str">
        <f>'Course Units'!A81</f>
        <v>ELEC 457 Integr.Circuits and System App.</v>
      </c>
      <c r="B99" s="45">
        <v>0</v>
      </c>
      <c r="C99" s="20">
        <f>$B99*'Course Units'!B81</f>
        <v>0</v>
      </c>
      <c r="D99" s="6">
        <f>$B99*'Course Units'!C81</f>
        <v>0</v>
      </c>
      <c r="E99" s="6">
        <f>$B99*'Course Units'!D81</f>
        <v>0</v>
      </c>
      <c r="F99" s="6">
        <f>$B99*'Course Units'!F81</f>
        <v>0</v>
      </c>
      <c r="G99" s="6">
        <f>$B99*'Course Units'!G81</f>
        <v>0</v>
      </c>
      <c r="H99" s="6">
        <f>$B99*'Course Units'!H81</f>
        <v>0</v>
      </c>
      <c r="I99" s="6">
        <f>$B99*'Course Units'!I81</f>
        <v>0</v>
      </c>
      <c r="J99" s="6">
        <f>$B99*'Course Units'!J81</f>
        <v>0</v>
      </c>
      <c r="K99" s="6">
        <f>$B99*'Course Units'!K81</f>
        <v>0</v>
      </c>
      <c r="L99" s="6">
        <f>$B99*'Course Units'!L81</f>
        <v>0</v>
      </c>
      <c r="M99" s="6">
        <f>$B99*'Course Units'!M81</f>
        <v>0</v>
      </c>
      <c r="N99" t="b">
        <f>AND(elec470_selected,elec371)</f>
        <v>0</v>
      </c>
      <c r="O99" s="6">
        <f>'Course Units'!B83</f>
        <v>3</v>
      </c>
      <c r="P99" s="6">
        <f>'Course Units'!E83</f>
        <v>36</v>
      </c>
    </row>
    <row r="100" spans="1:16" x14ac:dyDescent="0.2">
      <c r="A100" s="55" t="str">
        <f>'Course Units'!A82</f>
        <v>ELEC 461 Digital Communications</v>
      </c>
      <c r="B100" s="45">
        <v>0</v>
      </c>
      <c r="C100" s="20">
        <f>$B100*'Course Units'!B82</f>
        <v>0</v>
      </c>
      <c r="D100" s="6">
        <f>$B100*'Course Units'!C82</f>
        <v>0</v>
      </c>
      <c r="E100" s="6">
        <f>$B100*'Course Units'!D82</f>
        <v>0</v>
      </c>
      <c r="F100" s="6">
        <f>$B100*'Course Units'!F82</f>
        <v>0</v>
      </c>
      <c r="G100" s="6">
        <f>$B100*'Course Units'!G82</f>
        <v>0</v>
      </c>
      <c r="H100" s="6">
        <f>$B100*'Course Units'!H82</f>
        <v>0</v>
      </c>
      <c r="I100" s="6">
        <f>$B100*'Course Units'!I82</f>
        <v>0</v>
      </c>
      <c r="J100" s="6">
        <f>$B100*'Course Units'!J82</f>
        <v>0</v>
      </c>
      <c r="K100" s="6">
        <f>$B100*'Course Units'!K82</f>
        <v>0</v>
      </c>
      <c r="L100" s="6">
        <f>$B100*'Course Units'!L82</f>
        <v>0</v>
      </c>
      <c r="M100" s="6">
        <f>$B100*'Course Units'!M82</f>
        <v>0</v>
      </c>
      <c r="N100" t="b">
        <f>AND(elec471_selected,elec326)</f>
        <v>0</v>
      </c>
      <c r="O100" s="6">
        <f>'Course Units'!B65</f>
        <v>3.5</v>
      </c>
      <c r="P100" s="6">
        <f>'Course Units'!E65</f>
        <v>42</v>
      </c>
    </row>
    <row r="101" spans="1:16" x14ac:dyDescent="0.2">
      <c r="A101" s="55" t="str">
        <f>'Course Units'!A83</f>
        <v>ELEC 464 Wireless Communications</v>
      </c>
      <c r="B101" s="45">
        <v>0</v>
      </c>
      <c r="C101" s="20">
        <f>$B101*'Course Units'!B83</f>
        <v>0</v>
      </c>
      <c r="D101" s="6">
        <f>$B101*'Course Units'!C83</f>
        <v>0</v>
      </c>
      <c r="E101" s="6">
        <f>$B101*'Course Units'!D83</f>
        <v>0</v>
      </c>
      <c r="F101" s="6">
        <f>$B101*'Course Units'!F83</f>
        <v>0</v>
      </c>
      <c r="G101" s="6">
        <f>$B101*'Course Units'!G83</f>
        <v>0</v>
      </c>
      <c r="H101" s="6">
        <f>$B101*'Course Units'!H83</f>
        <v>0</v>
      </c>
      <c r="I101" s="6">
        <f>$B101*'Course Units'!I83</f>
        <v>0</v>
      </c>
      <c r="J101" s="6">
        <f>$B101*'Course Units'!J83</f>
        <v>0</v>
      </c>
      <c r="K101" s="6">
        <f>$B101*'Course Units'!K83</f>
        <v>0</v>
      </c>
      <c r="L101" s="6">
        <f>$B101*'Course Units'!L83</f>
        <v>0</v>
      </c>
      <c r="M101" s="6">
        <f>$B101*'Course Units'!M83</f>
        <v>0</v>
      </c>
      <c r="O101" s="6"/>
      <c r="P101" s="6"/>
    </row>
    <row r="102" spans="1:16" x14ac:dyDescent="0.2">
      <c r="A102" s="55" t="str">
        <f>'Course Units'!A84</f>
        <v>ELEC 470 Comp. Sys. Architecture</v>
      </c>
      <c r="B102" s="45">
        <v>0</v>
      </c>
      <c r="C102" s="20">
        <f>$B102*'Course Units'!B84</f>
        <v>0</v>
      </c>
      <c r="D102" s="6">
        <f>$B102*'Course Units'!C84</f>
        <v>0</v>
      </c>
      <c r="E102" s="6">
        <f>$B102*'Course Units'!D84</f>
        <v>0</v>
      </c>
      <c r="F102" s="6">
        <f>$B102*'Course Units'!F84</f>
        <v>0</v>
      </c>
      <c r="G102" s="6">
        <f>$B102*'Course Units'!G84</f>
        <v>0</v>
      </c>
      <c r="H102" s="6">
        <f>$B102*'Course Units'!H84</f>
        <v>0</v>
      </c>
      <c r="I102" s="6">
        <f>$B102*'Course Units'!I84</f>
        <v>0</v>
      </c>
      <c r="J102" s="6">
        <f>$B102*'Course Units'!J84</f>
        <v>0</v>
      </c>
      <c r="K102" s="6">
        <f>$B102*'Course Units'!K84</f>
        <v>0</v>
      </c>
      <c r="L102" s="6">
        <f>$B102*'Course Units'!L84</f>
        <v>0</v>
      </c>
      <c r="M102" s="6">
        <f>$B102*'Course Units'!M84</f>
        <v>0</v>
      </c>
      <c r="O102" s="6"/>
      <c r="P102" s="6"/>
    </row>
    <row r="103" spans="1:16" x14ac:dyDescent="0.2">
      <c r="A103" s="55" t="str">
        <f>'Course Units'!A85</f>
        <v>ELEC 472 Artificial Inlelligence</v>
      </c>
      <c r="B103" s="45">
        <v>0</v>
      </c>
      <c r="C103" s="20">
        <f>$B103*'Course Units'!B85</f>
        <v>0</v>
      </c>
      <c r="D103" s="6">
        <f>$B103*'Course Units'!C85</f>
        <v>0</v>
      </c>
      <c r="E103" s="6">
        <f>$B103*'Course Units'!D85</f>
        <v>0</v>
      </c>
      <c r="F103" s="6">
        <f>$B103*'Course Units'!F85</f>
        <v>0</v>
      </c>
      <c r="G103" s="6">
        <f>$B103*'Course Units'!G85</f>
        <v>0</v>
      </c>
      <c r="H103" s="6">
        <f>$B103*'Course Units'!H85</f>
        <v>0</v>
      </c>
      <c r="I103" s="6">
        <f>$B103*'Course Units'!I85</f>
        <v>0</v>
      </c>
      <c r="J103" s="6">
        <f>$B103*'Course Units'!J85</f>
        <v>0</v>
      </c>
      <c r="K103" s="6">
        <f>$B103*'Course Units'!K85</f>
        <v>0</v>
      </c>
      <c r="L103" s="6">
        <f>$B103*'Course Units'!L85</f>
        <v>0</v>
      </c>
      <c r="M103" s="6">
        <f>$B103*'Course Units'!M85</f>
        <v>0</v>
      </c>
      <c r="O103" s="158"/>
      <c r="P103" s="158"/>
    </row>
    <row r="104" spans="1:16" x14ac:dyDescent="0.2">
      <c r="A104" s="55" t="str">
        <f>'Course Units'!A86</f>
        <v>ELEC 473 Crytography and Network Security</v>
      </c>
      <c r="B104" s="45">
        <v>0</v>
      </c>
      <c r="C104" s="20">
        <f>$B104*'Course Units'!B86</f>
        <v>0</v>
      </c>
      <c r="D104" s="6">
        <f>$B104*'Course Units'!C86</f>
        <v>0</v>
      </c>
      <c r="E104" s="6">
        <f>$B104*'Course Units'!D86</f>
        <v>0</v>
      </c>
      <c r="F104" s="6">
        <f>$B104*'Course Units'!F86</f>
        <v>0</v>
      </c>
      <c r="G104" s="6">
        <f>$B104*'Course Units'!G86</f>
        <v>0</v>
      </c>
      <c r="H104" s="6">
        <f>$B104*'Course Units'!H86</f>
        <v>0</v>
      </c>
      <c r="I104" s="6">
        <f>$B104*'Course Units'!I86</f>
        <v>0</v>
      </c>
      <c r="J104" s="6">
        <f>$B104*'Course Units'!J86</f>
        <v>0</v>
      </c>
      <c r="K104" s="6">
        <f>$B104*'Course Units'!K86</f>
        <v>0</v>
      </c>
      <c r="L104" s="6">
        <f>$B104*'Course Units'!L86</f>
        <v>0</v>
      </c>
      <c r="M104" s="6">
        <f>$B104*'Course Units'!M86</f>
        <v>0</v>
      </c>
      <c r="O104" s="6"/>
      <c r="P104" s="6"/>
    </row>
    <row r="105" spans="1:16" x14ac:dyDescent="0.2">
      <c r="A105" s="55" t="str">
        <f>'Course Units'!A87</f>
        <v>ELEC 475 Comp.Vision with Deep Learning</v>
      </c>
      <c r="B105" s="45">
        <v>0</v>
      </c>
      <c r="C105" s="20">
        <f>$B105*'Course Units'!B87</f>
        <v>0</v>
      </c>
      <c r="D105" s="6">
        <f>$B105*'Course Units'!C87</f>
        <v>0</v>
      </c>
      <c r="E105" s="6">
        <f>$B105*'Course Units'!D87</f>
        <v>0</v>
      </c>
      <c r="F105" s="6">
        <f>$B105*'Course Units'!F87</f>
        <v>0</v>
      </c>
      <c r="G105" s="6">
        <f>$B105*'Course Units'!G87</f>
        <v>0</v>
      </c>
      <c r="H105" s="6">
        <f>$B105*'Course Units'!H87</f>
        <v>0</v>
      </c>
      <c r="I105" s="6">
        <f>$B105*'Course Units'!I87</f>
        <v>0</v>
      </c>
      <c r="J105" s="6">
        <f>$B105*'Course Units'!J87</f>
        <v>0</v>
      </c>
      <c r="K105" s="6">
        <f>$B105*'Course Units'!K87</f>
        <v>0</v>
      </c>
      <c r="L105" s="6">
        <f>$B105*'Course Units'!L87</f>
        <v>0</v>
      </c>
      <c r="M105" s="6">
        <f>$B105*'Course Units'!M87</f>
        <v>0</v>
      </c>
      <c r="N105" t="b">
        <f>AND(elec483_selected,elec353,elec381)</f>
        <v>0</v>
      </c>
      <c r="O105" s="6">
        <f>'Course Units'!B88</f>
        <v>3</v>
      </c>
      <c r="P105" s="6">
        <f>'Course Units'!E88</f>
        <v>36</v>
      </c>
    </row>
    <row r="106" spans="1:16" x14ac:dyDescent="0.2">
      <c r="A106" s="55" t="str">
        <f>'Course Units'!A88</f>
        <v>ELEC 481 Applications of Photonics</v>
      </c>
      <c r="B106" s="45">
        <v>0</v>
      </c>
      <c r="C106" s="20">
        <f>$B106*'Course Units'!B88</f>
        <v>0</v>
      </c>
      <c r="D106" s="6">
        <f>$B106*'Course Units'!C88</f>
        <v>0</v>
      </c>
      <c r="E106" s="6">
        <f>$B106*'Course Units'!D88</f>
        <v>0</v>
      </c>
      <c r="F106" s="6">
        <f>$B106*'Course Units'!F88</f>
        <v>0</v>
      </c>
      <c r="G106" s="6">
        <f>$B106*'Course Units'!G88</f>
        <v>0</v>
      </c>
      <c r="H106" s="6">
        <f>$B106*'Course Units'!H88</f>
        <v>0</v>
      </c>
      <c r="I106" s="6">
        <f>$B106*'Course Units'!I88</f>
        <v>0</v>
      </c>
      <c r="J106" s="6">
        <f>$B106*'Course Units'!J88</f>
        <v>0</v>
      </c>
      <c r="K106" s="6">
        <f>$B106*'Course Units'!K88</f>
        <v>0</v>
      </c>
      <c r="L106" s="6">
        <f>$B106*'Course Units'!L88</f>
        <v>0</v>
      </c>
      <c r="M106" s="6">
        <f>$B106*'Course Units'!M88</f>
        <v>0</v>
      </c>
      <c r="N106" t="b">
        <f>AND(elec486_selected,elec381)</f>
        <v>0</v>
      </c>
      <c r="O106" s="6">
        <f>'Course Units'!B89</f>
        <v>4.25</v>
      </c>
      <c r="P106" s="6">
        <f>'Course Units'!E89</f>
        <v>51</v>
      </c>
    </row>
    <row r="107" spans="1:16" x14ac:dyDescent="0.2">
      <c r="A107" s="55" t="str">
        <f>'Course Units'!A89</f>
        <v>ELEC 483 Microwave &amp; RF Circuits &amp; Syst</v>
      </c>
      <c r="B107" s="45">
        <v>0</v>
      </c>
      <c r="C107" s="20">
        <f>$B107*'Course Units'!B89</f>
        <v>0</v>
      </c>
      <c r="D107" s="6">
        <f>$B107*'Course Units'!C89</f>
        <v>0</v>
      </c>
      <c r="E107" s="6">
        <f>$B107*'Course Units'!D89</f>
        <v>0</v>
      </c>
      <c r="F107" s="6">
        <f>$B107*'Course Units'!F89</f>
        <v>0</v>
      </c>
      <c r="G107" s="6">
        <f>$B107*'Course Units'!G89</f>
        <v>0</v>
      </c>
      <c r="H107" s="6">
        <f>$B107*'Course Units'!H89</f>
        <v>0</v>
      </c>
      <c r="I107" s="6">
        <f>$B107*'Course Units'!I89</f>
        <v>0</v>
      </c>
      <c r="J107" s="6">
        <f>$B107*'Course Units'!J89</f>
        <v>0</v>
      </c>
      <c r="K107" s="6">
        <f>$B107*'Course Units'!K89</f>
        <v>0</v>
      </c>
      <c r="L107" s="6">
        <f>$B107*'Course Units'!L89</f>
        <v>0</v>
      </c>
      <c r="M107" s="6">
        <f>$B107*'Course Units'!M89</f>
        <v>0</v>
      </c>
      <c r="N107" t="b">
        <v>0</v>
      </c>
      <c r="O107" s="6">
        <f>'Course Units'!B90</f>
        <v>3.75</v>
      </c>
      <c r="P107" s="6">
        <f>'Course Units'!E90</f>
        <v>45</v>
      </c>
    </row>
    <row r="108" spans="1:16" x14ac:dyDescent="0.2">
      <c r="A108" s="55" t="str">
        <f>'Course Units'!A90</f>
        <v>ELEC 486 Fibre Optic Comm.</v>
      </c>
      <c r="B108" s="45">
        <v>0</v>
      </c>
      <c r="C108" s="20">
        <f>$B108*'Course Units'!B90</f>
        <v>0</v>
      </c>
      <c r="D108" s="6">
        <f>$B108*'Course Units'!C90</f>
        <v>0</v>
      </c>
      <c r="E108" s="6">
        <f>$B108*'Course Units'!D90</f>
        <v>0</v>
      </c>
      <c r="F108" s="6">
        <f>$B108*'Course Units'!F90</f>
        <v>0</v>
      </c>
      <c r="G108" s="6">
        <f>$B108*'Course Units'!G90</f>
        <v>0</v>
      </c>
      <c r="H108" s="6">
        <f>$B108*'Course Units'!H90</f>
        <v>0</v>
      </c>
      <c r="I108" s="6">
        <f>$B108*'Course Units'!I90</f>
        <v>0</v>
      </c>
      <c r="J108" s="6">
        <f>$B108*'Course Units'!J90</f>
        <v>0</v>
      </c>
      <c r="K108" s="6">
        <f>$B108*'Course Units'!K90</f>
        <v>0</v>
      </c>
      <c r="L108" s="6">
        <f>$B108*'Course Units'!L90</f>
        <v>0</v>
      </c>
      <c r="M108" s="6">
        <f>$B108*'Course Units'!M90</f>
        <v>0</v>
      </c>
      <c r="O108" s="12"/>
      <c r="P108" s="12"/>
    </row>
    <row r="109" spans="1:16" ht="12.75" customHeight="1" x14ac:dyDescent="0.2">
      <c r="A109" s="226" t="s">
        <v>73</v>
      </c>
      <c r="B109" s="227"/>
      <c r="C109" s="227"/>
      <c r="D109" s="227"/>
      <c r="E109" s="227"/>
      <c r="F109" s="227"/>
      <c r="G109" s="227"/>
      <c r="H109" s="227"/>
      <c r="I109" s="227"/>
      <c r="J109" s="227"/>
      <c r="K109" s="227"/>
      <c r="L109" s="227"/>
      <c r="M109" s="228"/>
    </row>
    <row r="110" spans="1:16" ht="12.75" customHeight="1" x14ac:dyDescent="0.2">
      <c r="A110" s="65" t="s">
        <v>111</v>
      </c>
      <c r="B110" s="64"/>
      <c r="C110" s="64"/>
      <c r="D110" s="64"/>
      <c r="E110" s="64"/>
      <c r="F110" s="64"/>
      <c r="G110" s="64"/>
      <c r="H110" s="64"/>
      <c r="I110" s="64"/>
      <c r="J110" s="64"/>
      <c r="K110" s="64"/>
      <c r="L110" s="64"/>
      <c r="M110" s="64"/>
    </row>
    <row r="111" spans="1:16" x14ac:dyDescent="0.2">
      <c r="A111" s="50"/>
      <c r="B111" s="51" t="s">
        <v>1</v>
      </c>
      <c r="C111" s="52" t="s">
        <v>2</v>
      </c>
      <c r="D111" s="52" t="s">
        <v>3</v>
      </c>
      <c r="E111" s="52" t="s">
        <v>4</v>
      </c>
      <c r="F111" s="52" t="s">
        <v>5</v>
      </c>
      <c r="G111" s="52" t="s">
        <v>101</v>
      </c>
      <c r="H111" s="52" t="s">
        <v>7</v>
      </c>
      <c r="I111" s="52" t="s">
        <v>102</v>
      </c>
      <c r="J111" s="52" t="s">
        <v>8</v>
      </c>
      <c r="K111" s="52" t="s">
        <v>9</v>
      </c>
      <c r="L111" s="52" t="s">
        <v>10</v>
      </c>
      <c r="M111" s="53" t="s">
        <v>11</v>
      </c>
      <c r="N111" t="s">
        <v>17</v>
      </c>
    </row>
    <row r="112" spans="1:16" ht="12.75" customHeight="1" x14ac:dyDescent="0.2">
      <c r="A112" s="55" t="str">
        <f>'Course Units'!A93</f>
        <v xml:space="preserve">APSC 303 Professional Internship, Winter </v>
      </c>
      <c r="B112" s="45">
        <v>0</v>
      </c>
      <c r="C112" s="20">
        <f>$B112*'Course Units'!B93</f>
        <v>0</v>
      </c>
      <c r="D112" s="20">
        <f>$B112*'Course Units'!C93</f>
        <v>0</v>
      </c>
      <c r="E112" s="20">
        <f>$B112*'Course Units'!D93</f>
        <v>0</v>
      </c>
      <c r="F112" s="20">
        <f>$B112*'Course Units'!F93</f>
        <v>0</v>
      </c>
      <c r="G112" s="20">
        <f>$B112*'Course Units'!G93</f>
        <v>0</v>
      </c>
      <c r="H112" s="20">
        <f>$B112*'Course Units'!H93</f>
        <v>0</v>
      </c>
      <c r="I112" s="20">
        <f>$B112*'Course Units'!I93</f>
        <v>0</v>
      </c>
      <c r="J112" s="20">
        <f>$B112*'Course Units'!J93</f>
        <v>0</v>
      </c>
      <c r="K112" s="20">
        <f>$B112*'Course Units'!K93</f>
        <v>0</v>
      </c>
      <c r="L112" s="20">
        <f>$B112*'Course Units'!L93</f>
        <v>0</v>
      </c>
      <c r="M112" s="20">
        <f>$B112*'Course Units'!M93</f>
        <v>0</v>
      </c>
      <c r="O112" s="6"/>
      <c r="P112" s="6"/>
    </row>
    <row r="113" spans="1:16" ht="12.75" customHeight="1" x14ac:dyDescent="0.2">
      <c r="A113" s="55" t="str">
        <f>'Course Units'!A94</f>
        <v>APSC 400 Tech., Eng'g &amp; Mgt (TEAM)</v>
      </c>
      <c r="B113" s="45">
        <v>0</v>
      </c>
      <c r="C113" s="20">
        <f>$B113*'Course Units'!B94</f>
        <v>0</v>
      </c>
      <c r="D113" s="20">
        <f>$B113*'Course Units'!C94</f>
        <v>0</v>
      </c>
      <c r="E113" s="20">
        <f>$B113*'Course Units'!D94</f>
        <v>0</v>
      </c>
      <c r="F113" s="20">
        <f>$B113*'Course Units'!F94</f>
        <v>0</v>
      </c>
      <c r="G113" s="20">
        <f>$B113*'Course Units'!G94</f>
        <v>0</v>
      </c>
      <c r="H113" s="20">
        <f>$B113*'Course Units'!H94</f>
        <v>0</v>
      </c>
      <c r="I113" s="20">
        <f>$B113*'Course Units'!I94</f>
        <v>0</v>
      </c>
      <c r="J113" s="20">
        <f>$B113*'Course Units'!J94</f>
        <v>0</v>
      </c>
      <c r="K113" s="20">
        <f>$B113*'Course Units'!K94</f>
        <v>0</v>
      </c>
      <c r="L113" s="20">
        <f>$B113*'Course Units'!L94</f>
        <v>0</v>
      </c>
      <c r="M113" s="20">
        <f>$B113*'Course Units'!M94</f>
        <v>0</v>
      </c>
      <c r="O113" s="6"/>
      <c r="P113" s="6"/>
    </row>
    <row r="114" spans="1:16" ht="12.75" customHeight="1" x14ac:dyDescent="0.2">
      <c r="A114" s="55" t="str">
        <f>'Course Units'!A95</f>
        <v>APSC 401 Interdisciplinary Projects</v>
      </c>
      <c r="B114" s="45">
        <v>0</v>
      </c>
      <c r="C114" s="20">
        <f>$B114*'Course Units'!B95</f>
        <v>0</v>
      </c>
      <c r="D114" s="20">
        <f>$B114*'Course Units'!C95</f>
        <v>0</v>
      </c>
      <c r="E114" s="20">
        <f>$B114*'Course Units'!D95</f>
        <v>0</v>
      </c>
      <c r="F114" s="20">
        <f>$B114*'Course Units'!F95</f>
        <v>0</v>
      </c>
      <c r="G114" s="20">
        <f>$B114*'Course Units'!G95</f>
        <v>0</v>
      </c>
      <c r="H114" s="20">
        <f>$B114*'Course Units'!H95</f>
        <v>0</v>
      </c>
      <c r="I114" s="20">
        <f>$B114*'Course Units'!I95</f>
        <v>0</v>
      </c>
      <c r="J114" s="20">
        <f>$B114*'Course Units'!J95</f>
        <v>0</v>
      </c>
      <c r="K114" s="20">
        <f>$B114*'Course Units'!K95</f>
        <v>0</v>
      </c>
      <c r="L114" s="20">
        <f>$B114*'Course Units'!L95</f>
        <v>0</v>
      </c>
      <c r="M114" s="20">
        <f>$B114*'Course Units'!M95</f>
        <v>0</v>
      </c>
      <c r="N114" t="b">
        <v>0</v>
      </c>
      <c r="O114" s="6">
        <f>'Course Units'!B95</f>
        <v>4.5</v>
      </c>
      <c r="P114" s="6">
        <f>'Course Units'!E95</f>
        <v>54</v>
      </c>
    </row>
    <row r="115" spans="1:16" x14ac:dyDescent="0.2">
      <c r="A115" s="55" t="str">
        <f>'Course Units'!A96</f>
        <v>CHEE 340 Biomedical Engineering</v>
      </c>
      <c r="B115" s="45">
        <v>0</v>
      </c>
      <c r="C115" s="20">
        <f>$B115*'Course Units'!B96</f>
        <v>0</v>
      </c>
      <c r="D115" s="20">
        <f>$B115*'Course Units'!C96</f>
        <v>0</v>
      </c>
      <c r="E115" s="20">
        <f>$B115*'Course Units'!D96</f>
        <v>0</v>
      </c>
      <c r="F115" s="20">
        <f>$B115*'Course Units'!F96</f>
        <v>0</v>
      </c>
      <c r="G115" s="20">
        <f>$B115*'Course Units'!G96</f>
        <v>0</v>
      </c>
      <c r="H115" s="20">
        <f>$B115*'Course Units'!H96</f>
        <v>0</v>
      </c>
      <c r="I115" s="20">
        <f>$B115*'Course Units'!I96</f>
        <v>0</v>
      </c>
      <c r="J115" s="20">
        <f>$B115*'Course Units'!J96</f>
        <v>0</v>
      </c>
      <c r="K115" s="20">
        <f>$B115*'Course Units'!K96</f>
        <v>0</v>
      </c>
      <c r="L115" s="20">
        <f>$B115*'Course Units'!L96</f>
        <v>0</v>
      </c>
      <c r="M115" s="20">
        <f>$B115*'Course Units'!M96</f>
        <v>0</v>
      </c>
      <c r="N115" t="b">
        <v>0</v>
      </c>
      <c r="O115" s="6">
        <f>'Course Units'!B96</f>
        <v>3.5</v>
      </c>
      <c r="P115" s="6">
        <f>'Course Units'!E96</f>
        <v>42</v>
      </c>
    </row>
    <row r="116" spans="1:16" x14ac:dyDescent="0.2">
      <c r="A116" s="55" t="str">
        <f>'Course Units'!A97</f>
        <v>CMPE 3XX 3rd year Computing Science</v>
      </c>
      <c r="B116" s="45">
        <v>0</v>
      </c>
      <c r="C116" s="20">
        <f>$B116*'Course Units'!B97</f>
        <v>0</v>
      </c>
      <c r="D116" s="20">
        <f>$B116*'Course Units'!C97</f>
        <v>0</v>
      </c>
      <c r="E116" s="20">
        <f>$B116*'Course Units'!D97</f>
        <v>0</v>
      </c>
      <c r="F116" s="20">
        <f>$B116*'Course Units'!F97</f>
        <v>0</v>
      </c>
      <c r="G116" s="20">
        <f>$B116*'Course Units'!G97</f>
        <v>0</v>
      </c>
      <c r="H116" s="20">
        <f>$B116*'Course Units'!H97</f>
        <v>0</v>
      </c>
      <c r="I116" s="20">
        <f>$B116*'Course Units'!I97</f>
        <v>0</v>
      </c>
      <c r="J116" s="20">
        <f>$B116*'Course Units'!J97</f>
        <v>0</v>
      </c>
      <c r="K116" s="20">
        <f>$B116*'Course Units'!K97</f>
        <v>0</v>
      </c>
      <c r="L116" s="20">
        <f>$B116*'Course Units'!L97</f>
        <v>0</v>
      </c>
      <c r="M116" s="20">
        <f>$B116*'Course Units'!M97</f>
        <v>0</v>
      </c>
      <c r="N116" t="b">
        <v>0</v>
      </c>
      <c r="O116" s="6">
        <f>'Course Units'!B97</f>
        <v>3</v>
      </c>
      <c r="P116" s="6">
        <f>'Course Units'!E97</f>
        <v>36</v>
      </c>
    </row>
    <row r="117" spans="1:16" x14ac:dyDescent="0.2">
      <c r="A117" s="55" t="str">
        <f>'Course Units'!A98</f>
        <v>CMPE 4XX 4th year Computing Science</v>
      </c>
      <c r="B117" s="45">
        <v>0</v>
      </c>
      <c r="C117" s="20">
        <f>$B117*'Course Units'!B98</f>
        <v>0</v>
      </c>
      <c r="D117" s="20">
        <f>$B117*'Course Units'!C98</f>
        <v>0</v>
      </c>
      <c r="E117" s="20">
        <f>$B117*'Course Units'!D98</f>
        <v>0</v>
      </c>
      <c r="F117" s="20">
        <f>$B117*'Course Units'!F98</f>
        <v>0</v>
      </c>
      <c r="G117" s="20">
        <f>$B117*'Course Units'!G98</f>
        <v>0</v>
      </c>
      <c r="H117" s="20">
        <f>$B117*'Course Units'!H98</f>
        <v>0</v>
      </c>
      <c r="I117" s="20">
        <f>$B117*'Course Units'!I98</f>
        <v>0</v>
      </c>
      <c r="J117" s="20">
        <f>$B117*'Course Units'!J98</f>
        <v>0</v>
      </c>
      <c r="K117" s="20">
        <f>$B117*'Course Units'!K98</f>
        <v>0</v>
      </c>
      <c r="L117" s="20">
        <f>$B117*'Course Units'!L98</f>
        <v>0</v>
      </c>
      <c r="M117" s="20">
        <f>$B117*'Course Units'!M98</f>
        <v>0</v>
      </c>
      <c r="N117" t="b">
        <v>0</v>
      </c>
      <c r="O117" s="6">
        <f>'Course Units'!B98</f>
        <v>3</v>
      </c>
      <c r="P117" s="6">
        <f>'Course Units'!E98</f>
        <v>36</v>
      </c>
    </row>
    <row r="118" spans="1:16" x14ac:dyDescent="0.2">
      <c r="A118" s="55" t="str">
        <f>'Course Units'!A99</f>
        <v>ENPH 460 Laser Optics</v>
      </c>
      <c r="B118" s="45">
        <v>0</v>
      </c>
      <c r="C118" s="20">
        <f>$B118*'Course Units'!B99</f>
        <v>0</v>
      </c>
      <c r="D118" s="20">
        <f>$B118*'Course Units'!C99</f>
        <v>0</v>
      </c>
      <c r="E118" s="20">
        <f>$B118*'Course Units'!D99</f>
        <v>0</v>
      </c>
      <c r="F118" s="20">
        <f>$B118*'Course Units'!F99</f>
        <v>0</v>
      </c>
      <c r="G118" s="20">
        <f>$B118*'Course Units'!G99</f>
        <v>0</v>
      </c>
      <c r="H118" s="20">
        <f>$B118*'Course Units'!H99</f>
        <v>0</v>
      </c>
      <c r="I118" s="20">
        <f>$B118*'Course Units'!I99</f>
        <v>0</v>
      </c>
      <c r="J118" s="20">
        <f>$B118*'Course Units'!J99</f>
        <v>0</v>
      </c>
      <c r="K118" s="20">
        <f>$B118*'Course Units'!K99</f>
        <v>0</v>
      </c>
      <c r="L118" s="20">
        <f>$B118*'Course Units'!L99</f>
        <v>0</v>
      </c>
      <c r="M118" s="20">
        <f>$B118*'Course Units'!M99</f>
        <v>0</v>
      </c>
      <c r="N118" t="b">
        <v>0</v>
      </c>
      <c r="O118" s="6">
        <f>'Course Units'!B99</f>
        <v>3.5</v>
      </c>
      <c r="P118" s="6">
        <f>'Course Units'!E99</f>
        <v>42</v>
      </c>
    </row>
    <row r="119" spans="1:16" x14ac:dyDescent="0.2">
      <c r="A119" s="55" t="str">
        <f>'Course Units'!A100</f>
        <v>MTHE 337 Intro. Operations Research</v>
      </c>
      <c r="B119" s="45">
        <v>0</v>
      </c>
      <c r="C119" s="20">
        <f>$B119*'Course Units'!B100</f>
        <v>0</v>
      </c>
      <c r="D119" s="20">
        <f>$B119*'Course Units'!C100</f>
        <v>0</v>
      </c>
      <c r="E119" s="20">
        <f>$B119*'Course Units'!D100</f>
        <v>0</v>
      </c>
      <c r="F119" s="20">
        <f>$B119*'Course Units'!F100</f>
        <v>0</v>
      </c>
      <c r="G119" s="20">
        <f>$B119*'Course Units'!G100</f>
        <v>0</v>
      </c>
      <c r="H119" s="20">
        <f>$B119*'Course Units'!H100</f>
        <v>0</v>
      </c>
      <c r="I119" s="20">
        <f>$B119*'Course Units'!I100</f>
        <v>0</v>
      </c>
      <c r="J119" s="20">
        <f>$B119*'Course Units'!J100</f>
        <v>0</v>
      </c>
      <c r="K119" s="20">
        <f>$B119*'Course Units'!K100</f>
        <v>0</v>
      </c>
      <c r="L119" s="20">
        <f>$B119*'Course Units'!L100</f>
        <v>0</v>
      </c>
      <c r="M119" s="20">
        <f>$B119*'Course Units'!M100</f>
        <v>0</v>
      </c>
      <c r="N119" t="b">
        <v>0</v>
      </c>
      <c r="O119" s="6">
        <f>'Course Units'!B100</f>
        <v>3</v>
      </c>
      <c r="P119" s="6">
        <f>'Course Units'!E100</f>
        <v>36</v>
      </c>
    </row>
    <row r="120" spans="1:16" x14ac:dyDescent="0.2">
      <c r="A120" s="55" t="str">
        <f>'Course Units'!A101</f>
        <v>MTHE 430 Modern Control Theory</v>
      </c>
      <c r="B120" s="45">
        <v>0</v>
      </c>
      <c r="C120" s="20">
        <f>$B120*'Course Units'!B101</f>
        <v>0</v>
      </c>
      <c r="D120" s="20">
        <f>$B120*'Course Units'!C101</f>
        <v>0</v>
      </c>
      <c r="E120" s="20">
        <f>$B120*'Course Units'!D101</f>
        <v>0</v>
      </c>
      <c r="F120" s="20">
        <f>$B120*'Course Units'!F101</f>
        <v>0</v>
      </c>
      <c r="G120" s="20">
        <f>$B120*'Course Units'!G101</f>
        <v>0</v>
      </c>
      <c r="H120" s="20">
        <f>$B120*'Course Units'!H101</f>
        <v>0</v>
      </c>
      <c r="I120" s="20">
        <f>$B120*'Course Units'!I101</f>
        <v>0</v>
      </c>
      <c r="J120" s="20">
        <f>$B120*'Course Units'!J101</f>
        <v>0</v>
      </c>
      <c r="K120" s="20">
        <f>$B120*'Course Units'!K101</f>
        <v>0</v>
      </c>
      <c r="L120" s="20">
        <f>$B120*'Course Units'!L101</f>
        <v>0</v>
      </c>
      <c r="M120" s="20">
        <f>$B120*'Course Units'!M101</f>
        <v>0</v>
      </c>
      <c r="N120" t="b">
        <v>0</v>
      </c>
      <c r="O120" s="6">
        <f>'Course Units'!B101</f>
        <v>4</v>
      </c>
      <c r="P120" s="6">
        <f>'Course Units'!E101</f>
        <v>48</v>
      </c>
    </row>
    <row r="121" spans="1:16" x14ac:dyDescent="0.2">
      <c r="A121" s="55" t="str">
        <f>'Course Units'!A102</f>
        <v>MTHE 455 Stoch. Proc. &amp; Apps.</v>
      </c>
      <c r="B121" s="45">
        <v>0</v>
      </c>
      <c r="C121" s="20">
        <f>$B121*'Course Units'!B102</f>
        <v>0</v>
      </c>
      <c r="D121" s="20">
        <f>$B121*'Course Units'!C102</f>
        <v>0</v>
      </c>
      <c r="E121" s="20">
        <f>$B121*'Course Units'!D102</f>
        <v>0</v>
      </c>
      <c r="F121" s="20">
        <f>$B121*'Course Units'!F102</f>
        <v>0</v>
      </c>
      <c r="G121" s="20">
        <f>$B121*'Course Units'!G102</f>
        <v>0</v>
      </c>
      <c r="H121" s="20">
        <f>$B121*'Course Units'!H102</f>
        <v>0</v>
      </c>
      <c r="I121" s="20">
        <f>$B121*'Course Units'!I102</f>
        <v>0</v>
      </c>
      <c r="J121" s="20">
        <f>$B121*'Course Units'!J102</f>
        <v>0</v>
      </c>
      <c r="K121" s="20">
        <f>$B121*'Course Units'!K102</f>
        <v>0</v>
      </c>
      <c r="L121" s="20">
        <f>$B121*'Course Units'!L102</f>
        <v>0</v>
      </c>
      <c r="M121" s="20">
        <f>$B121*'Course Units'!M102</f>
        <v>0</v>
      </c>
      <c r="N121" t="b">
        <v>0</v>
      </c>
      <c r="O121" s="6">
        <f>'Course Units'!B102</f>
        <v>3.5</v>
      </c>
      <c r="P121" s="6">
        <f>'Course Units'!E102</f>
        <v>42</v>
      </c>
    </row>
    <row r="122" spans="1:16" x14ac:dyDescent="0.2">
      <c r="A122" s="55" t="str">
        <f>'Course Units'!A103</f>
        <v>MTHE 472  Control of Stochastic Proc.</v>
      </c>
      <c r="B122" s="45">
        <v>0</v>
      </c>
      <c r="C122" s="20">
        <f>$B122*'Course Units'!B103</f>
        <v>0</v>
      </c>
      <c r="D122" s="20">
        <f>$B122*'Course Units'!C103</f>
        <v>0</v>
      </c>
      <c r="E122" s="20">
        <f>$B122*'Course Units'!D103</f>
        <v>0</v>
      </c>
      <c r="F122" s="20">
        <f>$B122*'Course Units'!F103</f>
        <v>0</v>
      </c>
      <c r="G122" s="20">
        <f>$B122*'Course Units'!G103</f>
        <v>0</v>
      </c>
      <c r="H122" s="20">
        <f>$B122*'Course Units'!H103</f>
        <v>0</v>
      </c>
      <c r="I122" s="20">
        <f>$B122*'Course Units'!I103</f>
        <v>0</v>
      </c>
      <c r="J122" s="20">
        <f>$B122*'Course Units'!J103</f>
        <v>0</v>
      </c>
      <c r="K122" s="20">
        <f>$B122*'Course Units'!K103</f>
        <v>0</v>
      </c>
      <c r="L122" s="20">
        <f>$B122*'Course Units'!L103</f>
        <v>0</v>
      </c>
      <c r="M122" s="20">
        <f>$B122*'Course Units'!M103</f>
        <v>0</v>
      </c>
      <c r="N122" t="b">
        <v>0</v>
      </c>
      <c r="O122" s="6">
        <f>'Course Units'!B103</f>
        <v>3</v>
      </c>
      <c r="P122" s="6">
        <f>'Course Units'!E103</f>
        <v>36</v>
      </c>
    </row>
    <row r="123" spans="1:16" x14ac:dyDescent="0.2">
      <c r="A123" s="55" t="str">
        <f>'Course Units'!A104</f>
        <v>MTHE 474 Information Theory</v>
      </c>
      <c r="B123" s="45">
        <v>0</v>
      </c>
      <c r="C123" s="20">
        <f>$B123*'Course Units'!B104</f>
        <v>0</v>
      </c>
      <c r="D123" s="20">
        <f>$B123*'Course Units'!C104</f>
        <v>0</v>
      </c>
      <c r="E123" s="20">
        <f>$B123*'Course Units'!D104</f>
        <v>0</v>
      </c>
      <c r="F123" s="20">
        <f>$B123*'Course Units'!F104</f>
        <v>0</v>
      </c>
      <c r="G123" s="20">
        <f>$B123*'Course Units'!G104</f>
        <v>0</v>
      </c>
      <c r="H123" s="20">
        <f>$B123*'Course Units'!H104</f>
        <v>0</v>
      </c>
      <c r="I123" s="20">
        <f>$B123*'Course Units'!I104</f>
        <v>0</v>
      </c>
      <c r="J123" s="20">
        <f>$B123*'Course Units'!J104</f>
        <v>0</v>
      </c>
      <c r="K123" s="20">
        <f>$B123*'Course Units'!K104</f>
        <v>0</v>
      </c>
      <c r="L123" s="20">
        <f>$B123*'Course Units'!L104</f>
        <v>0</v>
      </c>
      <c r="M123" s="20">
        <f>$B123*'Course Units'!M104</f>
        <v>0</v>
      </c>
      <c r="N123" t="b">
        <v>0</v>
      </c>
      <c r="O123" s="6">
        <f>'Course Units'!B104</f>
        <v>3</v>
      </c>
      <c r="P123" s="6">
        <f>'Course Units'!E104</f>
        <v>36</v>
      </c>
    </row>
    <row r="124" spans="1:16" x14ac:dyDescent="0.2">
      <c r="A124" s="55" t="str">
        <f>'Course Units'!A105</f>
        <v>MTHE 477 Source Coding and Quant.</v>
      </c>
      <c r="B124" s="45">
        <v>0</v>
      </c>
      <c r="C124" s="20">
        <f>$B124*'Course Units'!B105</f>
        <v>0</v>
      </c>
      <c r="D124" s="20">
        <f>$B124*'Course Units'!C105</f>
        <v>0</v>
      </c>
      <c r="E124" s="20">
        <f>$B124*'Course Units'!D105</f>
        <v>0</v>
      </c>
      <c r="F124" s="20">
        <f>$B124*'Course Units'!F105</f>
        <v>0</v>
      </c>
      <c r="G124" s="20">
        <f>$B124*'Course Units'!G105</f>
        <v>0</v>
      </c>
      <c r="H124" s="20">
        <f>$B124*'Course Units'!H105</f>
        <v>0</v>
      </c>
      <c r="I124" s="20">
        <f>$B124*'Course Units'!I105</f>
        <v>0</v>
      </c>
      <c r="J124" s="20">
        <f>$B124*'Course Units'!J105</f>
        <v>0</v>
      </c>
      <c r="K124" s="20">
        <f>$B124*'Course Units'!K105</f>
        <v>0</v>
      </c>
      <c r="L124" s="20">
        <f>$B124*'Course Units'!L105</f>
        <v>0</v>
      </c>
      <c r="M124" s="20">
        <f>$B124*'Course Units'!M105</f>
        <v>0</v>
      </c>
      <c r="N124" t="b">
        <v>0</v>
      </c>
      <c r="O124" s="6">
        <f>'Course Units'!B105</f>
        <v>3</v>
      </c>
      <c r="P124" s="6">
        <f>'Course Units'!E105</f>
        <v>36</v>
      </c>
    </row>
    <row r="125" spans="1:16" x14ac:dyDescent="0.2">
      <c r="A125" s="55" t="str">
        <f>'Course Units'!A106</f>
        <v>MTHE 478 Topics in Comm. Theory</v>
      </c>
      <c r="B125" s="45">
        <v>0</v>
      </c>
      <c r="C125" s="20">
        <f>$B125*'Course Units'!B106</f>
        <v>0</v>
      </c>
      <c r="D125" s="20">
        <f>$B125*'Course Units'!C106</f>
        <v>0</v>
      </c>
      <c r="E125" s="20">
        <f>$B125*'Course Units'!D106</f>
        <v>0</v>
      </c>
      <c r="F125" s="20">
        <f>$B125*'Course Units'!F106</f>
        <v>0</v>
      </c>
      <c r="G125" s="20">
        <f>$B125*'Course Units'!G106</f>
        <v>0</v>
      </c>
      <c r="H125" s="20">
        <f>$B125*'Course Units'!H106</f>
        <v>0</v>
      </c>
      <c r="I125" s="20">
        <f>$B125*'Course Units'!I106</f>
        <v>0</v>
      </c>
      <c r="J125" s="20">
        <f>$B125*'Course Units'!J106</f>
        <v>0</v>
      </c>
      <c r="K125" s="20">
        <f>$B125*'Course Units'!K106</f>
        <v>0</v>
      </c>
      <c r="L125" s="20">
        <f>$B125*'Course Units'!L106</f>
        <v>0</v>
      </c>
      <c r="M125" s="20">
        <f>$B125*'Course Units'!M106</f>
        <v>0</v>
      </c>
      <c r="N125" t="b">
        <v>0</v>
      </c>
      <c r="O125" s="6">
        <f>'Course Units'!B106</f>
        <v>3</v>
      </c>
      <c r="P125" s="6">
        <f>'Course Units'!E106</f>
        <v>36</v>
      </c>
    </row>
    <row r="126" spans="1:16" x14ac:dyDescent="0.2">
      <c r="A126" s="55" t="str">
        <f>'Course Units'!A107</f>
        <v>MECH 228 Kinematics &amp; Dynamics</v>
      </c>
      <c r="B126" s="45">
        <v>0</v>
      </c>
      <c r="C126" s="20">
        <f>$B126*'Course Units'!B107</f>
        <v>0</v>
      </c>
      <c r="D126" s="20">
        <f>$B126*'Course Units'!C107</f>
        <v>0</v>
      </c>
      <c r="E126" s="20">
        <f>$B126*'Course Units'!D107</f>
        <v>0</v>
      </c>
      <c r="F126" s="20">
        <f>$B126*'Course Units'!F107</f>
        <v>0</v>
      </c>
      <c r="G126" s="20">
        <f>$B126*'Course Units'!G107</f>
        <v>0</v>
      </c>
      <c r="H126" s="20">
        <f>$B126*'Course Units'!H107</f>
        <v>0</v>
      </c>
      <c r="I126" s="20">
        <f>$B126*'Course Units'!I107</f>
        <v>0</v>
      </c>
      <c r="J126" s="20">
        <f>$B126*'Course Units'!J107</f>
        <v>0</v>
      </c>
      <c r="K126" s="20">
        <f>$B126*'Course Units'!K107</f>
        <v>0</v>
      </c>
      <c r="L126" s="20">
        <f>$B126*'Course Units'!L107</f>
        <v>0</v>
      </c>
      <c r="M126" s="20">
        <f>$B126*'Course Units'!M107</f>
        <v>0</v>
      </c>
      <c r="O126" s="6"/>
      <c r="P126" s="6"/>
    </row>
    <row r="127" spans="1:16" x14ac:dyDescent="0.2">
      <c r="A127" s="55" t="str">
        <f>'Course Units'!A108</f>
        <v>MECH 328 Dynamics &amp; Vibration</v>
      </c>
      <c r="B127" s="45">
        <v>0</v>
      </c>
      <c r="C127" s="20">
        <f>$B127*'Course Units'!B108</f>
        <v>0</v>
      </c>
      <c r="D127" s="20">
        <f>$B127*'Course Units'!C108</f>
        <v>0</v>
      </c>
      <c r="E127" s="20">
        <f>$B127*'Course Units'!D108</f>
        <v>0</v>
      </c>
      <c r="F127" s="20">
        <f>$B127*'Course Units'!F108</f>
        <v>0</v>
      </c>
      <c r="G127" s="20">
        <f>$B127*'Course Units'!G108</f>
        <v>0</v>
      </c>
      <c r="H127" s="20">
        <f>$B127*'Course Units'!H108</f>
        <v>0</v>
      </c>
      <c r="I127" s="20">
        <f>$B127*'Course Units'!I108</f>
        <v>0</v>
      </c>
      <c r="J127" s="20">
        <f>$B127*'Course Units'!J108</f>
        <v>0</v>
      </c>
      <c r="K127" s="20">
        <f>$B127*'Course Units'!K108</f>
        <v>0</v>
      </c>
      <c r="L127" s="20">
        <f>$B127*'Course Units'!L108</f>
        <v>0</v>
      </c>
      <c r="M127" s="20">
        <f>$B127*'Course Units'!M108</f>
        <v>0</v>
      </c>
      <c r="O127" s="6"/>
      <c r="P127" s="6"/>
    </row>
    <row r="128" spans="1:16" x14ac:dyDescent="0.2">
      <c r="A128" s="55" t="str">
        <f>'Course Units'!A109</f>
        <v>MECH 393 Biomechanical Prod. Dev.</v>
      </c>
      <c r="B128" s="45">
        <v>0</v>
      </c>
      <c r="C128" s="20">
        <f>$B128*'Course Units'!B109</f>
        <v>0</v>
      </c>
      <c r="D128" s="20">
        <f>$B128*'Course Units'!C109</f>
        <v>0</v>
      </c>
      <c r="E128" s="20">
        <f>$B128*'Course Units'!D109</f>
        <v>0</v>
      </c>
      <c r="F128" s="20">
        <f>$B128*'Course Units'!F109</f>
        <v>0</v>
      </c>
      <c r="G128" s="20">
        <f>$B128*'Course Units'!G109</f>
        <v>0</v>
      </c>
      <c r="H128" s="20">
        <f>$B128*'Course Units'!H109</f>
        <v>0</v>
      </c>
      <c r="I128" s="20">
        <f>$B128*'Course Units'!I109</f>
        <v>0</v>
      </c>
      <c r="J128" s="20">
        <f>$B128*'Course Units'!J109</f>
        <v>0</v>
      </c>
      <c r="K128" s="20">
        <f>$B128*'Course Units'!K109</f>
        <v>0</v>
      </c>
      <c r="L128" s="20">
        <f>$B128*'Course Units'!L109</f>
        <v>0</v>
      </c>
      <c r="M128" s="20">
        <f>$B128*'Course Units'!M109</f>
        <v>0</v>
      </c>
      <c r="N128" t="b">
        <v>0</v>
      </c>
      <c r="O128" s="6">
        <f>'Course Units'!B109</f>
        <v>3.5</v>
      </c>
      <c r="P128" s="6">
        <f>'Course Units'!E109</f>
        <v>42</v>
      </c>
    </row>
    <row r="129" spans="1:16" x14ac:dyDescent="0.2">
      <c r="A129" s="55" t="str">
        <f>'Course Units'!A110</f>
        <v>MECH 423 Intro. to Microsystems</v>
      </c>
      <c r="B129" s="45">
        <v>0</v>
      </c>
      <c r="C129" s="20">
        <f>$B129*'Course Units'!B110</f>
        <v>0</v>
      </c>
      <c r="D129" s="20">
        <f>$B129*'Course Units'!C110</f>
        <v>0</v>
      </c>
      <c r="E129" s="20">
        <f>$B129*'Course Units'!D110</f>
        <v>0</v>
      </c>
      <c r="F129" s="20">
        <f>$B129*'Course Units'!F110</f>
        <v>0</v>
      </c>
      <c r="G129" s="20">
        <f>$B129*'Course Units'!G110</f>
        <v>0</v>
      </c>
      <c r="H129" s="20">
        <f>$B129*'Course Units'!H110</f>
        <v>0</v>
      </c>
      <c r="I129" s="20">
        <f>$B129*'Course Units'!I110</f>
        <v>0</v>
      </c>
      <c r="J129" s="20">
        <f>$B129*'Course Units'!J110</f>
        <v>0</v>
      </c>
      <c r="K129" s="20">
        <f>$B129*'Course Units'!K110</f>
        <v>0</v>
      </c>
      <c r="L129" s="20">
        <f>$B129*'Course Units'!L110</f>
        <v>0</v>
      </c>
      <c r="M129" s="20">
        <f>$B129*'Course Units'!M110</f>
        <v>0</v>
      </c>
      <c r="N129" t="b">
        <v>0</v>
      </c>
      <c r="O129" s="6">
        <f>'Course Units'!B110</f>
        <v>3.5</v>
      </c>
      <c r="P129" s="6">
        <f>'Course Units'!E110</f>
        <v>42</v>
      </c>
    </row>
    <row r="130" spans="1:16" x14ac:dyDescent="0.2">
      <c r="A130" s="55" t="str">
        <f>'Course Units'!A111</f>
        <v>MECH 455 Computer Integrated Manuf.</v>
      </c>
      <c r="B130" s="45">
        <v>0</v>
      </c>
      <c r="C130" s="20">
        <f>$B130*'Course Units'!B111</f>
        <v>0</v>
      </c>
      <c r="D130" s="20">
        <f>$B130*'Course Units'!C111</f>
        <v>0</v>
      </c>
      <c r="E130" s="20">
        <f>$B130*'Course Units'!D111</f>
        <v>0</v>
      </c>
      <c r="F130" s="20">
        <f>$B130*'Course Units'!F111</f>
        <v>0</v>
      </c>
      <c r="G130" s="20">
        <f>$B130*'Course Units'!G111</f>
        <v>0</v>
      </c>
      <c r="H130" s="20">
        <f>$B130*'Course Units'!H111</f>
        <v>0</v>
      </c>
      <c r="I130" s="20">
        <f>$B130*'Course Units'!I111</f>
        <v>0</v>
      </c>
      <c r="J130" s="20">
        <f>$B130*'Course Units'!J111</f>
        <v>0</v>
      </c>
      <c r="K130" s="20">
        <f>$B130*'Course Units'!K111</f>
        <v>0</v>
      </c>
      <c r="L130" s="20">
        <f>$B130*'Course Units'!L111</f>
        <v>0</v>
      </c>
      <c r="M130" s="20">
        <f>$B130*'Course Units'!M111</f>
        <v>0</v>
      </c>
      <c r="N130" t="b">
        <v>0</v>
      </c>
      <c r="O130" s="6">
        <f>'Course Units'!B111</f>
        <v>3.5</v>
      </c>
      <c r="P130" s="6">
        <f>'Course Units'!E111</f>
        <v>42</v>
      </c>
    </row>
    <row r="131" spans="1:16" x14ac:dyDescent="0.2">
      <c r="A131" s="55" t="str">
        <f>'Course Units'!A112</f>
        <v>MECH 465 Computer Aided-Design</v>
      </c>
      <c r="B131" s="45">
        <v>0</v>
      </c>
      <c r="C131" s="20">
        <f>$B131*'Course Units'!B112</f>
        <v>0</v>
      </c>
      <c r="D131" s="20">
        <f>$B131*'Course Units'!C112</f>
        <v>0</v>
      </c>
      <c r="E131" s="20">
        <f>$B131*'Course Units'!D112</f>
        <v>0</v>
      </c>
      <c r="F131" s="20">
        <f>$B131*'Course Units'!F112</f>
        <v>0</v>
      </c>
      <c r="G131" s="20">
        <f>$B131*'Course Units'!G112</f>
        <v>0</v>
      </c>
      <c r="H131" s="20">
        <f>$B131*'Course Units'!H112</f>
        <v>0</v>
      </c>
      <c r="I131" s="20">
        <f>$B131*'Course Units'!I112</f>
        <v>0</v>
      </c>
      <c r="J131" s="20">
        <f>$B131*'Course Units'!J112</f>
        <v>0</v>
      </c>
      <c r="K131" s="20">
        <f>$B131*'Course Units'!K112</f>
        <v>0</v>
      </c>
      <c r="L131" s="20">
        <f>$B131*'Course Units'!L112</f>
        <v>0</v>
      </c>
      <c r="M131" s="20">
        <f>$B131*'Course Units'!M112</f>
        <v>0</v>
      </c>
      <c r="O131" s="158"/>
      <c r="P131" s="158"/>
    </row>
    <row r="132" spans="1:16" x14ac:dyDescent="0.2">
      <c r="A132" s="55" t="str">
        <f>'Course Units'!A113</f>
        <v>MECH 478 Biomaterials</v>
      </c>
      <c r="B132" s="45">
        <v>0</v>
      </c>
      <c r="C132" s="20">
        <f>$B132*'Course Units'!B113</f>
        <v>0</v>
      </c>
      <c r="D132" s="20">
        <f>$B132*'Course Units'!C113</f>
        <v>0</v>
      </c>
      <c r="E132" s="20">
        <f>$B132*'Course Units'!D113</f>
        <v>0</v>
      </c>
      <c r="F132" s="20">
        <f>$B132*'Course Units'!F113</f>
        <v>0</v>
      </c>
      <c r="G132" s="20">
        <f>$B132*'Course Units'!G113</f>
        <v>0</v>
      </c>
      <c r="H132" s="20">
        <f>$B132*'Course Units'!H113</f>
        <v>0</v>
      </c>
      <c r="I132" s="20">
        <f>$B132*'Course Units'!I113</f>
        <v>0</v>
      </c>
      <c r="J132" s="20">
        <f>$B132*'Course Units'!J113</f>
        <v>0</v>
      </c>
      <c r="K132" s="20">
        <f>$B132*'Course Units'!K113</f>
        <v>0</v>
      </c>
      <c r="L132" s="20">
        <f>$B132*'Course Units'!L113</f>
        <v>0</v>
      </c>
      <c r="M132" s="20">
        <f>$B132*'Course Units'!M113</f>
        <v>0</v>
      </c>
      <c r="N132" t="b">
        <v>0</v>
      </c>
      <c r="O132" s="6">
        <f>'Course Units'!B113</f>
        <v>3.5</v>
      </c>
      <c r="P132" s="6">
        <f>'Course Units'!E113</f>
        <v>42</v>
      </c>
    </row>
    <row r="133" spans="1:16" x14ac:dyDescent="0.2">
      <c r="A133" s="55" t="str">
        <f>'Course Units'!A114</f>
        <v>MECH 494 Kinematics Human Motion</v>
      </c>
      <c r="B133" s="45">
        <v>0</v>
      </c>
      <c r="C133" s="20">
        <f>$B133*'Course Units'!B114</f>
        <v>0</v>
      </c>
      <c r="D133" s="20">
        <f>$B133*'Course Units'!C114</f>
        <v>0</v>
      </c>
      <c r="E133" s="20">
        <f>$B133*'Course Units'!D114</f>
        <v>0</v>
      </c>
      <c r="F133" s="20">
        <f>$B133*'Course Units'!F114</f>
        <v>0</v>
      </c>
      <c r="G133" s="20">
        <f>$B133*'Course Units'!G114</f>
        <v>0</v>
      </c>
      <c r="H133" s="20">
        <f>$B133*'Course Units'!H114</f>
        <v>0</v>
      </c>
      <c r="I133" s="20">
        <f>$B133*'Course Units'!I114</f>
        <v>0</v>
      </c>
      <c r="J133" s="20">
        <f>$B133*'Course Units'!J114</f>
        <v>0</v>
      </c>
      <c r="K133" s="20">
        <f>$B133*'Course Units'!K114</f>
        <v>0</v>
      </c>
      <c r="L133" s="20">
        <f>$B133*'Course Units'!L114</f>
        <v>0</v>
      </c>
      <c r="M133" s="20">
        <f>$B133*'Course Units'!M114</f>
        <v>0</v>
      </c>
      <c r="O133" s="158"/>
      <c r="P133" s="158"/>
    </row>
    <row r="134" spans="1:16" x14ac:dyDescent="0.2">
      <c r="A134" s="55" t="str">
        <f>'Course Units'!A115</f>
        <v>MREN 348 Intro to Robotics</v>
      </c>
      <c r="B134" s="45">
        <v>0</v>
      </c>
      <c r="C134" s="20">
        <f>$B134*'Course Units'!B115</f>
        <v>0</v>
      </c>
      <c r="D134" s="20">
        <f>$B134*'Course Units'!C115</f>
        <v>0</v>
      </c>
      <c r="E134" s="20">
        <f>$B134*'Course Units'!D115</f>
        <v>0</v>
      </c>
      <c r="F134" s="20">
        <f>$B134*'Course Units'!F115</f>
        <v>0</v>
      </c>
      <c r="G134" s="20">
        <f>$B134*'Course Units'!G115</f>
        <v>0</v>
      </c>
      <c r="H134" s="20">
        <f>$B134*'Course Units'!H115</f>
        <v>0</v>
      </c>
      <c r="I134" s="20">
        <f>$B134*'Course Units'!I115</f>
        <v>0</v>
      </c>
      <c r="J134" s="20">
        <f>$B134*'Course Units'!J115</f>
        <v>0</v>
      </c>
      <c r="K134" s="20">
        <f>$B134*'Course Units'!K115</f>
        <v>0</v>
      </c>
      <c r="L134" s="20">
        <f>$B134*'Course Units'!L115</f>
        <v>0</v>
      </c>
      <c r="M134" s="20">
        <f>$B134*'Course Units'!M115</f>
        <v>0</v>
      </c>
      <c r="O134" s="158"/>
      <c r="P134" s="158"/>
    </row>
    <row r="135" spans="1:16" x14ac:dyDescent="0.2">
      <c r="A135" s="7" t="s">
        <v>43</v>
      </c>
      <c r="B135" s="8"/>
      <c r="C135" s="10">
        <f t="shared" ref="C135:M135" si="2">SUM(C112:C134)+SUM(C80:C107)</f>
        <v>0</v>
      </c>
      <c r="D135" s="10">
        <f t="shared" si="2"/>
        <v>0</v>
      </c>
      <c r="E135" s="10">
        <f t="shared" si="2"/>
        <v>0</v>
      </c>
      <c r="F135" s="10">
        <f t="shared" si="2"/>
        <v>0</v>
      </c>
      <c r="G135" s="10">
        <f t="shared" si="2"/>
        <v>0</v>
      </c>
      <c r="H135" s="10">
        <f t="shared" si="2"/>
        <v>0</v>
      </c>
      <c r="I135" s="10">
        <f t="shared" si="2"/>
        <v>0</v>
      </c>
      <c r="J135" s="10">
        <f t="shared" si="2"/>
        <v>0</v>
      </c>
      <c r="K135" s="10">
        <f t="shared" si="2"/>
        <v>0</v>
      </c>
      <c r="L135" s="10">
        <f t="shared" si="2"/>
        <v>0</v>
      </c>
      <c r="M135" s="10">
        <f t="shared" si="2"/>
        <v>0</v>
      </c>
    </row>
    <row r="136" spans="1:16" x14ac:dyDescent="0.2">
      <c r="A136" s="11"/>
      <c r="B136" s="12"/>
      <c r="C136" s="12"/>
      <c r="D136" s="12"/>
      <c r="E136" s="12"/>
      <c r="F136" s="12"/>
      <c r="G136" s="1"/>
      <c r="H136" s="12"/>
      <c r="I136" s="12"/>
      <c r="J136" s="12"/>
      <c r="K136" s="12"/>
      <c r="L136" s="12"/>
      <c r="M136" s="12"/>
    </row>
    <row r="137" spans="1:16" ht="12.75" customHeight="1" x14ac:dyDescent="0.2">
      <c r="A137" s="230" t="s">
        <v>75</v>
      </c>
      <c r="B137" s="230"/>
      <c r="C137" s="230"/>
      <c r="D137" s="230"/>
      <c r="E137" s="230"/>
      <c r="F137" s="230"/>
      <c r="G137" s="230"/>
      <c r="H137" s="230"/>
      <c r="I137" s="230"/>
      <c r="J137" s="230"/>
      <c r="K137" s="230"/>
      <c r="L137" s="230"/>
      <c r="M137" s="231"/>
    </row>
    <row r="138" spans="1:16" x14ac:dyDescent="0.2">
      <c r="A138" s="50"/>
      <c r="B138" s="51" t="s">
        <v>1</v>
      </c>
      <c r="C138" s="52" t="s">
        <v>2</v>
      </c>
      <c r="D138" s="52" t="s">
        <v>3</v>
      </c>
      <c r="E138" s="52" t="s">
        <v>4</v>
      </c>
      <c r="F138" s="52" t="s">
        <v>5</v>
      </c>
      <c r="G138" s="52" t="s">
        <v>101</v>
      </c>
      <c r="H138" s="52" t="s">
        <v>7</v>
      </c>
      <c r="I138" s="52" t="s">
        <v>102</v>
      </c>
      <c r="J138" s="52" t="s">
        <v>8</v>
      </c>
      <c r="K138" s="52" t="s">
        <v>9</v>
      </c>
      <c r="L138" s="52" t="s">
        <v>10</v>
      </c>
      <c r="M138" s="53" t="s">
        <v>11</v>
      </c>
    </row>
    <row r="139" spans="1:16" ht="12.75" customHeight="1" x14ac:dyDescent="0.2">
      <c r="A139" s="54" t="s">
        <v>60</v>
      </c>
      <c r="B139" s="45">
        <v>0</v>
      </c>
      <c r="C139" s="47">
        <v>3</v>
      </c>
      <c r="D139" s="47">
        <v>0</v>
      </c>
      <c r="E139" s="47">
        <v>0</v>
      </c>
      <c r="F139" s="47">
        <f>$B139*$C139*12</f>
        <v>0</v>
      </c>
      <c r="G139" s="19">
        <f>+SUM(H139:I139)</f>
        <v>0</v>
      </c>
      <c r="H139" s="47">
        <v>0</v>
      </c>
      <c r="I139" s="47">
        <v>0</v>
      </c>
      <c r="J139" s="47">
        <v>0</v>
      </c>
      <c r="K139" s="18">
        <v>0</v>
      </c>
      <c r="L139" s="18">
        <v>0</v>
      </c>
      <c r="M139" s="6">
        <f>+SUM(K139:L139)</f>
        <v>0</v>
      </c>
    </row>
    <row r="140" spans="1:16" ht="12.75" customHeight="1" x14ac:dyDescent="0.2">
      <c r="A140" s="54" t="s">
        <v>60</v>
      </c>
      <c r="B140" s="45">
        <v>0</v>
      </c>
      <c r="C140" s="47">
        <v>3.5</v>
      </c>
      <c r="D140" s="47">
        <v>0</v>
      </c>
      <c r="E140" s="47">
        <v>0</v>
      </c>
      <c r="F140" s="47">
        <f>$B140*$C140*12</f>
        <v>0</v>
      </c>
      <c r="G140" s="19">
        <f>+SUM(H140:I140)</f>
        <v>0</v>
      </c>
      <c r="H140" s="47">
        <v>0</v>
      </c>
      <c r="I140" s="47">
        <v>0</v>
      </c>
      <c r="J140" s="47">
        <v>0</v>
      </c>
      <c r="K140" s="18">
        <v>0</v>
      </c>
      <c r="L140" s="18">
        <v>0</v>
      </c>
      <c r="M140" s="6">
        <f>+SUM(K140:L140)</f>
        <v>0</v>
      </c>
    </row>
    <row r="141" spans="1:16" ht="13.5" thickBot="1" x14ac:dyDescent="0.25">
      <c r="A141" s="54" t="s">
        <v>60</v>
      </c>
      <c r="B141" s="46">
        <v>0</v>
      </c>
      <c r="C141" s="49">
        <v>4</v>
      </c>
      <c r="D141" s="49">
        <v>0</v>
      </c>
      <c r="E141" s="49">
        <v>0</v>
      </c>
      <c r="F141" s="49">
        <f>$B141*$C141*12</f>
        <v>0</v>
      </c>
      <c r="G141" s="17">
        <f>+SUM(H141:I141)</f>
        <v>0</v>
      </c>
      <c r="H141" s="49">
        <v>0</v>
      </c>
      <c r="I141" s="49">
        <v>0</v>
      </c>
      <c r="J141" s="49">
        <v>0</v>
      </c>
      <c r="K141" s="21">
        <v>0</v>
      </c>
      <c r="L141" s="21">
        <v>0</v>
      </c>
      <c r="M141" s="16">
        <f>+SUM(K141:L141)</f>
        <v>0</v>
      </c>
    </row>
    <row r="142" spans="1:16" ht="13.5" thickTop="1" x14ac:dyDescent="0.2">
      <c r="A142" s="7" t="s">
        <v>74</v>
      </c>
      <c r="B142" s="8"/>
      <c r="C142" s="9">
        <f>F142/12</f>
        <v>0</v>
      </c>
      <c r="D142" s="9">
        <f>+SUM(D139:D141)</f>
        <v>0</v>
      </c>
      <c r="E142" s="9">
        <f>+SUM(E139:E141)</f>
        <v>0</v>
      </c>
      <c r="F142" s="9">
        <f>+SUM(F139:F141)</f>
        <v>0</v>
      </c>
      <c r="G142" s="9">
        <f>+SUM(H142:I142)</f>
        <v>0</v>
      </c>
      <c r="H142" s="9">
        <f>+SUM(H139:H141)</f>
        <v>0</v>
      </c>
      <c r="I142" s="9">
        <f>+SUM(I139:I141)</f>
        <v>0</v>
      </c>
      <c r="J142" s="9">
        <f>+SUM(J139:J141)</f>
        <v>0</v>
      </c>
      <c r="K142" s="9">
        <f>+SUM(K139:K141)</f>
        <v>0</v>
      </c>
      <c r="L142" s="9">
        <f>+SUM(L139:L141)</f>
        <v>0</v>
      </c>
      <c r="M142" s="10">
        <f>+SUM(K142:L142)</f>
        <v>0</v>
      </c>
    </row>
    <row r="143" spans="1:16" x14ac:dyDescent="0.2">
      <c r="A143" s="32"/>
      <c r="B143" s="12"/>
      <c r="C143" s="12"/>
      <c r="D143" s="12"/>
      <c r="E143" s="12"/>
      <c r="F143" s="12"/>
      <c r="G143" s="12"/>
      <c r="H143" s="12"/>
      <c r="I143" s="12"/>
      <c r="J143" s="12"/>
      <c r="K143" s="12"/>
      <c r="L143" s="12"/>
      <c r="M143" s="12"/>
    </row>
    <row r="144" spans="1:16" x14ac:dyDescent="0.2">
      <c r="A144" s="13" t="s">
        <v>45</v>
      </c>
      <c r="B144" s="14"/>
      <c r="C144" s="1"/>
      <c r="D144" s="1"/>
      <c r="E144" s="1"/>
      <c r="F144" s="1"/>
      <c r="G144" s="1"/>
      <c r="H144" s="1"/>
      <c r="I144" s="1"/>
      <c r="J144" s="1"/>
      <c r="K144" s="1"/>
      <c r="L144" s="1"/>
      <c r="M144" s="1"/>
    </row>
    <row r="145" spans="1:14" x14ac:dyDescent="0.2">
      <c r="C145" s="1" t="s">
        <v>2</v>
      </c>
      <c r="D145" s="1" t="s">
        <v>3</v>
      </c>
      <c r="E145" s="1" t="s">
        <v>4</v>
      </c>
      <c r="F145" s="1" t="s">
        <v>5</v>
      </c>
      <c r="G145" s="1" t="s">
        <v>101</v>
      </c>
      <c r="H145" s="1" t="s">
        <v>7</v>
      </c>
      <c r="I145" s="1" t="s">
        <v>102</v>
      </c>
      <c r="J145" s="1" t="s">
        <v>8</v>
      </c>
      <c r="K145" s="1" t="s">
        <v>9</v>
      </c>
      <c r="L145" s="1" t="s">
        <v>10</v>
      </c>
      <c r="M145" s="1" t="s">
        <v>11</v>
      </c>
    </row>
    <row r="146" spans="1:14" x14ac:dyDescent="0.2">
      <c r="A146" s="5" t="s">
        <v>0</v>
      </c>
      <c r="B146" s="22"/>
      <c r="C146" s="19">
        <f t="shared" ref="C146:M146" si="3">C35</f>
        <v>0</v>
      </c>
      <c r="D146" s="19">
        <f t="shared" si="3"/>
        <v>0</v>
      </c>
      <c r="E146" s="19">
        <f t="shared" si="3"/>
        <v>0</v>
      </c>
      <c r="F146" s="19">
        <f t="shared" si="3"/>
        <v>0</v>
      </c>
      <c r="G146" s="19">
        <f t="shared" si="3"/>
        <v>28</v>
      </c>
      <c r="H146" s="19">
        <f t="shared" si="3"/>
        <v>0</v>
      </c>
      <c r="I146" s="19">
        <f t="shared" si="3"/>
        <v>0</v>
      </c>
      <c r="J146" s="19">
        <f t="shared" si="3"/>
        <v>0</v>
      </c>
      <c r="K146" s="19">
        <f t="shared" si="3"/>
        <v>0</v>
      </c>
      <c r="L146" s="19">
        <f t="shared" si="3"/>
        <v>0</v>
      </c>
      <c r="M146" s="19">
        <f t="shared" si="3"/>
        <v>0</v>
      </c>
    </row>
    <row r="147" spans="1:14" x14ac:dyDescent="0.2">
      <c r="A147" s="5" t="s">
        <v>46</v>
      </c>
      <c r="B147" s="22"/>
      <c r="C147" s="19">
        <f t="shared" ref="C147:M147" si="4">C60</f>
        <v>0</v>
      </c>
      <c r="D147" s="19">
        <f t="shared" si="4"/>
        <v>0</v>
      </c>
      <c r="E147" s="19">
        <f t="shared" si="4"/>
        <v>0</v>
      </c>
      <c r="F147" s="19">
        <f t="shared" si="4"/>
        <v>0</v>
      </c>
      <c r="G147" s="19">
        <f t="shared" si="4"/>
        <v>0</v>
      </c>
      <c r="H147" s="19">
        <f t="shared" si="4"/>
        <v>0</v>
      </c>
      <c r="I147" s="19">
        <f t="shared" si="4"/>
        <v>0</v>
      </c>
      <c r="J147" s="19">
        <f t="shared" si="4"/>
        <v>0</v>
      </c>
      <c r="K147" s="19">
        <f t="shared" si="4"/>
        <v>0</v>
      </c>
      <c r="L147" s="19">
        <f t="shared" si="4"/>
        <v>0</v>
      </c>
      <c r="M147" s="19">
        <f t="shared" si="4"/>
        <v>0</v>
      </c>
    </row>
    <row r="148" spans="1:14" x14ac:dyDescent="0.2">
      <c r="A148" s="5" t="s">
        <v>61</v>
      </c>
      <c r="B148" s="22"/>
      <c r="C148" s="19">
        <f t="shared" ref="C148:M148" si="5">C65</f>
        <v>0</v>
      </c>
      <c r="D148" s="19">
        <f t="shared" si="5"/>
        <v>0</v>
      </c>
      <c r="E148" s="19">
        <f t="shared" si="5"/>
        <v>0</v>
      </c>
      <c r="F148" s="19">
        <f t="shared" si="5"/>
        <v>0</v>
      </c>
      <c r="G148" s="19">
        <f t="shared" si="5"/>
        <v>0</v>
      </c>
      <c r="H148" s="19">
        <f t="shared" si="5"/>
        <v>0</v>
      </c>
      <c r="I148" s="19">
        <f t="shared" si="5"/>
        <v>0</v>
      </c>
      <c r="J148" s="19">
        <f t="shared" si="5"/>
        <v>0</v>
      </c>
      <c r="K148" s="19">
        <f t="shared" si="5"/>
        <v>0</v>
      </c>
      <c r="L148" s="19">
        <f t="shared" si="5"/>
        <v>0</v>
      </c>
      <c r="M148" s="19">
        <f t="shared" si="5"/>
        <v>0</v>
      </c>
    </row>
    <row r="149" spans="1:14" x14ac:dyDescent="0.2">
      <c r="A149" s="23" t="s">
        <v>31</v>
      </c>
      <c r="B149" s="24"/>
      <c r="C149" s="25">
        <f t="shared" ref="C149:M149" si="6">C72</f>
        <v>0</v>
      </c>
      <c r="D149" s="25">
        <f t="shared" si="6"/>
        <v>0</v>
      </c>
      <c r="E149" s="25">
        <f t="shared" si="6"/>
        <v>0</v>
      </c>
      <c r="F149" s="25">
        <f t="shared" si="6"/>
        <v>0</v>
      </c>
      <c r="G149" s="25">
        <f t="shared" si="6"/>
        <v>0</v>
      </c>
      <c r="H149" s="25">
        <f t="shared" si="6"/>
        <v>0</v>
      </c>
      <c r="I149" s="25">
        <f t="shared" si="6"/>
        <v>0</v>
      </c>
      <c r="J149" s="25">
        <f t="shared" si="6"/>
        <v>0</v>
      </c>
      <c r="K149" s="25">
        <f t="shared" si="6"/>
        <v>0</v>
      </c>
      <c r="L149" s="25">
        <f t="shared" si="6"/>
        <v>0</v>
      </c>
      <c r="M149" s="25">
        <f t="shared" si="6"/>
        <v>0</v>
      </c>
    </row>
    <row r="150" spans="1:14" x14ac:dyDescent="0.2">
      <c r="A150" s="39" t="s">
        <v>33</v>
      </c>
      <c r="B150" s="40"/>
      <c r="C150" s="34">
        <f t="shared" ref="C150:M150" si="7">C135</f>
        <v>0</v>
      </c>
      <c r="D150" s="34">
        <f t="shared" si="7"/>
        <v>0</v>
      </c>
      <c r="E150" s="34">
        <f t="shared" si="7"/>
        <v>0</v>
      </c>
      <c r="F150" s="34">
        <f t="shared" si="7"/>
        <v>0</v>
      </c>
      <c r="G150" s="34">
        <f t="shared" si="7"/>
        <v>0</v>
      </c>
      <c r="H150" s="34">
        <f t="shared" si="7"/>
        <v>0</v>
      </c>
      <c r="I150" s="34">
        <f t="shared" si="7"/>
        <v>0</v>
      </c>
      <c r="J150" s="34">
        <f t="shared" si="7"/>
        <v>0</v>
      </c>
      <c r="K150" s="34">
        <f t="shared" si="7"/>
        <v>0</v>
      </c>
      <c r="L150" s="34">
        <f t="shared" si="7"/>
        <v>0</v>
      </c>
      <c r="M150" s="41">
        <f t="shared" si="7"/>
        <v>0</v>
      </c>
    </row>
    <row r="151" spans="1:14" x14ac:dyDescent="0.2">
      <c r="A151" s="39" t="s">
        <v>76</v>
      </c>
      <c r="B151" s="40"/>
      <c r="C151" s="34">
        <f t="shared" ref="C151:M151" si="8">C142</f>
        <v>0</v>
      </c>
      <c r="D151" s="34">
        <f t="shared" si="8"/>
        <v>0</v>
      </c>
      <c r="E151" s="34">
        <f t="shared" si="8"/>
        <v>0</v>
      </c>
      <c r="F151" s="34">
        <f t="shared" si="8"/>
        <v>0</v>
      </c>
      <c r="G151" s="34">
        <f t="shared" si="8"/>
        <v>0</v>
      </c>
      <c r="H151" s="34">
        <f t="shared" si="8"/>
        <v>0</v>
      </c>
      <c r="I151" s="34">
        <f t="shared" si="8"/>
        <v>0</v>
      </c>
      <c r="J151" s="34">
        <f t="shared" si="8"/>
        <v>0</v>
      </c>
      <c r="K151" s="34">
        <f t="shared" si="8"/>
        <v>0</v>
      </c>
      <c r="L151" s="34">
        <f t="shared" si="8"/>
        <v>0</v>
      </c>
      <c r="M151" s="34">
        <f t="shared" si="8"/>
        <v>0</v>
      </c>
    </row>
    <row r="152" spans="1:14" ht="13.5" thickBot="1" x14ac:dyDescent="0.25">
      <c r="A152" s="7" t="s">
        <v>47</v>
      </c>
      <c r="B152" s="8"/>
      <c r="C152" s="58">
        <f>+SUM(C146:C151)</f>
        <v>0</v>
      </c>
      <c r="D152" s="58">
        <f>+SUM(D146:D151)</f>
        <v>0</v>
      </c>
      <c r="E152" s="58">
        <f>+SUM(E146:E151)</f>
        <v>0</v>
      </c>
      <c r="F152" s="58">
        <f>+SUM(F146:F151)</f>
        <v>0</v>
      </c>
      <c r="G152" s="58">
        <f>+SUM(H152:I152)</f>
        <v>0</v>
      </c>
      <c r="H152" s="58">
        <f>+SUM(H146:H151)</f>
        <v>0</v>
      </c>
      <c r="I152" s="58">
        <f>+SUM(I146:I151)</f>
        <v>0</v>
      </c>
      <c r="J152" s="58">
        <f>+SUM(J146:J151)</f>
        <v>0</v>
      </c>
      <c r="K152" s="58">
        <f>+SUM(K146:K151)</f>
        <v>0</v>
      </c>
      <c r="L152" s="58">
        <f>+SUM(L146:L151)</f>
        <v>0</v>
      </c>
      <c r="M152" s="63">
        <f>+SUM(K152:L152)</f>
        <v>0</v>
      </c>
    </row>
    <row r="153" spans="1:14" ht="13.5" thickTop="1" x14ac:dyDescent="0.2">
      <c r="A153" s="26" t="s">
        <v>72</v>
      </c>
      <c r="B153" s="22"/>
      <c r="C153" s="9">
        <v>157.5</v>
      </c>
      <c r="D153" s="61"/>
      <c r="E153" s="61"/>
      <c r="F153" s="62">
        <v>1890</v>
      </c>
      <c r="G153" s="9">
        <v>435</v>
      </c>
      <c r="H153" s="9">
        <v>225</v>
      </c>
      <c r="I153" s="9">
        <v>210</v>
      </c>
      <c r="J153" s="9">
        <v>240</v>
      </c>
      <c r="K153" s="9">
        <v>400</v>
      </c>
      <c r="L153" s="9">
        <v>400</v>
      </c>
      <c r="M153" s="10">
        <v>1000</v>
      </c>
      <c r="N153" t="s">
        <v>66</v>
      </c>
    </row>
    <row r="154" spans="1:14" x14ac:dyDescent="0.2">
      <c r="A154" s="26" t="s">
        <v>44</v>
      </c>
      <c r="B154" s="22"/>
      <c r="C154" s="19">
        <f>C152-C153</f>
        <v>-157.5</v>
      </c>
      <c r="D154" s="27"/>
      <c r="E154" s="27"/>
      <c r="F154" s="19">
        <f t="shared" ref="F154:M154" si="9">F152-F153</f>
        <v>-1890</v>
      </c>
      <c r="G154" s="19">
        <f t="shared" si="9"/>
        <v>-435</v>
      </c>
      <c r="H154" s="19">
        <f t="shared" si="9"/>
        <v>-225</v>
      </c>
      <c r="I154" s="19">
        <f t="shared" si="9"/>
        <v>-210</v>
      </c>
      <c r="J154" s="19">
        <f t="shared" si="9"/>
        <v>-240</v>
      </c>
      <c r="K154" s="19">
        <f t="shared" si="9"/>
        <v>-400</v>
      </c>
      <c r="L154" s="19">
        <f t="shared" si="9"/>
        <v>-400</v>
      </c>
      <c r="M154" s="19">
        <f t="shared" si="9"/>
        <v>-1000</v>
      </c>
      <c r="N154" t="b">
        <f>IF((F154&gt;=0)*(G154&gt;=0)*(H154&gt;=0)*(I154&gt;=0)*(J154&gt;=0)*(K154&gt;=0)*(L154&gt;=0)*(M154&gt;=0) = 0,FALSE,TRUE)</f>
        <v>0</v>
      </c>
    </row>
    <row r="155" spans="1:14" x14ac:dyDescent="0.2">
      <c r="A155" s="32"/>
      <c r="E155" s="35"/>
      <c r="F155" s="36"/>
      <c r="G155" s="37"/>
      <c r="H155" s="37"/>
      <c r="I155" s="37"/>
      <c r="J155" s="37"/>
      <c r="K155" s="37"/>
      <c r="L155" s="37"/>
      <c r="M155" s="37"/>
    </row>
    <row r="156" spans="1:14" x14ac:dyDescent="0.2">
      <c r="A156" s="32"/>
      <c r="E156" s="35"/>
      <c r="F156" s="36"/>
      <c r="G156" s="37"/>
      <c r="H156" s="37"/>
      <c r="I156" s="37"/>
      <c r="J156" s="37"/>
      <c r="K156" s="37"/>
      <c r="L156" s="37"/>
      <c r="M156" s="37"/>
    </row>
    <row r="157" spans="1:14" x14ac:dyDescent="0.2">
      <c r="A157" s="32"/>
      <c r="E157" s="38"/>
      <c r="F157" s="36"/>
      <c r="G157" s="37"/>
      <c r="H157" s="37"/>
      <c r="I157" s="37"/>
      <c r="J157" s="37"/>
      <c r="K157" s="37"/>
      <c r="L157" s="37"/>
      <c r="M157" s="37"/>
    </row>
    <row r="158" spans="1:14" x14ac:dyDescent="0.2">
      <c r="B158" t="str">
        <f>IF(SUM(B87:B108)+B113+SUM(B117:B118)+SUM(B120:B125)+SUM(B129:B133)&lt;5,"Must have at least five elective courses at level 400","")</f>
        <v>Must have at least five elective courses at level 400</v>
      </c>
    </row>
    <row r="159" spans="1:14" x14ac:dyDescent="0.2">
      <c r="B159" t="str">
        <f>IF(SUM(B80:B108) &lt;5,"Must have at least five courses from List A","")</f>
        <v>Must have at least five courses from List A</v>
      </c>
    </row>
    <row r="160" spans="1:14" x14ac:dyDescent="0.2">
      <c r="A160" s="1" t="s">
        <v>57</v>
      </c>
      <c r="B160" t="str">
        <f>IF(SUM(B39:B59)&lt;&gt;COUNTA(A39:A59),"Missing one or more 2nd/3rd-year core courses","")</f>
        <v>Missing one or more 2nd/3rd-year core courses</v>
      </c>
    </row>
    <row r="161" spans="1:2" x14ac:dyDescent="0.2">
      <c r="A161" s="1" t="s">
        <v>58</v>
      </c>
      <c r="B161" t="str">
        <f>IF(SUM(B19:B34)&lt;&gt;COUNTA(A19:A34),"Missing one or more 1st-year courses","")</f>
        <v>Missing one or more 1st-year courses</v>
      </c>
    </row>
    <row r="162" spans="1:2" x14ac:dyDescent="0.2">
      <c r="B162" t="str">
        <f>IF(NOT(N154),"Insufficient accreditation units -- in total and/or in any category(ies) -- see above","")</f>
        <v>Insufficient accreditation units -- in total and/or in any category(ies) -- see above</v>
      </c>
    </row>
    <row r="163" spans="1:2" x14ac:dyDescent="0.2">
      <c r="B163" t="str">
        <f>IF(F72&lt;108,"Insufficient accreditation units in complementary studies electives","")</f>
        <v>Insufficient accreditation units in complementary studies electives</v>
      </c>
    </row>
    <row r="164" spans="1:2" x14ac:dyDescent="0.2">
      <c r="B164" t="str">
        <f>IF(SUM(C146:C151)&lt;157.5,"ECE Core + 1st year + elective credits must be at least 157.5","")</f>
        <v>ECE Core + 1st year + elective credits must be at least 157.5</v>
      </c>
    </row>
    <row r="165" spans="1:2" x14ac:dyDescent="0.2">
      <c r="B165" s="56"/>
    </row>
  </sheetData>
  <mergeCells count="6">
    <mergeCell ref="A78:M78"/>
    <mergeCell ref="A109:M109"/>
    <mergeCell ref="H1:M10"/>
    <mergeCell ref="A137:M137"/>
    <mergeCell ref="B9:F9"/>
    <mergeCell ref="B10:F10"/>
  </mergeCells>
  <phoneticPr fontId="7" type="noConversion"/>
  <conditionalFormatting sqref="A80:A108 A112:A134">
    <cfRule type="expression" dxfId="41" priority="10">
      <formula>IF(B80=1,1,0)</formula>
    </cfRule>
    <cfRule type="expression" dxfId="40" priority="11" stopIfTrue="1">
      <formula>IF(#REF!="PRQ?",1,0)</formula>
    </cfRule>
    <cfRule type="expression" dxfId="39" priority="12" stopIfTrue="1">
      <formula>IF(#REF!="OK",1,0)</formula>
    </cfRule>
  </conditionalFormatting>
  <conditionalFormatting sqref="A139:A141">
    <cfRule type="expression" dxfId="38" priority="21">
      <formula>IF(B139=1,1,0)</formula>
    </cfRule>
    <cfRule type="expression" dxfId="37" priority="40" stopIfTrue="1">
      <formula>B139</formula>
    </cfRule>
  </conditionalFormatting>
  <conditionalFormatting sqref="B80:B108 B112:B134 B19:B34 B39:B59">
    <cfRule type="expression" dxfId="36" priority="18" stopIfTrue="1">
      <formula>(NOT(AND(NOT(ISBLANK(B19)),OR(B19=0,B19=1))))</formula>
    </cfRule>
  </conditionalFormatting>
  <conditionalFormatting sqref="B139:B141">
    <cfRule type="expression" dxfId="34" priority="66" stopIfTrue="1">
      <formula>(NOT(AND(NOT(ISBLANK(B139)),OR(B139=0,B139=1))))</formula>
    </cfRule>
  </conditionalFormatting>
  <conditionalFormatting sqref="B164:B165">
    <cfRule type="expression" dxfId="33" priority="42" stopIfTrue="1">
      <formula>NOT($B164="")</formula>
    </cfRule>
  </conditionalFormatting>
  <conditionalFormatting sqref="B158:M163">
    <cfRule type="expression" dxfId="32" priority="3" stopIfTrue="1">
      <formula>NOT($B158="")</formula>
    </cfRule>
  </conditionalFormatting>
  <conditionalFormatting sqref="C154">
    <cfRule type="cellIs" priority="46" stopIfTrue="1" operator="greaterThanOrEqual">
      <formula>0</formula>
    </cfRule>
    <cfRule type="cellIs" dxfId="31" priority="47" stopIfTrue="1" operator="lessThan">
      <formula>0</formula>
    </cfRule>
  </conditionalFormatting>
  <conditionalFormatting sqref="C164:M164">
    <cfRule type="expression" dxfId="30" priority="67" stopIfTrue="1">
      <formula>NOT($B164="")</formula>
    </cfRule>
  </conditionalFormatting>
  <conditionalFormatting sqref="F154:M154">
    <cfRule type="cellIs" priority="64" stopIfTrue="1" operator="greaterThanOrEqual">
      <formula>0</formula>
    </cfRule>
    <cfRule type="cellIs" dxfId="29" priority="65" stopIfTrue="1" operator="lessThan">
      <formula>0</formula>
    </cfRule>
  </conditionalFormatting>
  <conditionalFormatting sqref="B64">
    <cfRule type="expression" dxfId="1" priority="2" stopIfTrue="1">
      <formula>(NOT(AND(NOT(ISBLANK(B64)),OR(B64=0,B64=1))))</formula>
    </cfRule>
  </conditionalFormatting>
  <conditionalFormatting sqref="B69:B71">
    <cfRule type="expression" dxfId="0" priority="1" stopIfTrue="1">
      <formula>(NOT(AND(NOT(ISBLANK(B69)),OR(B69=0,B69=1))))</formula>
    </cfRule>
  </conditionalFormatting>
  <pageMargins left="0.23622047244094491" right="0.23622047244094491" top="0.74803149606299213" bottom="0.15748031496062992" header="0.31496062992125984" footer="0.31496062992125984"/>
  <pageSetup firstPageNumber="0" fitToHeight="2" orientation="landscape" horizontalDpi="300" verticalDpi="300" r:id="rId1"/>
  <headerFooter alignWithMargins="0">
    <oddHeader>&amp;L&amp;"Arial,Bold"DEPT. OF ELEC./COMP. ENG. 
QUEEN'S UNIVERSITY&amp;C&amp;"Arial,Bold"ELECTRICAL ENGINEERING
DEGREE REQUIREMENTS (**DRAFT**)&amp;R&amp;"Arial,Bold"PAGE &amp;P OF &amp;N</oddHeader>
  </headerFooter>
  <rowBreaks count="5" manualBreakCount="5">
    <brk id="35" max="16383" man="1"/>
    <brk id="60" max="16383" man="1"/>
    <brk id="75" max="16383" man="1"/>
    <brk id="108" max="16383" man="1"/>
    <brk id="142"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M116"/>
  <sheetViews>
    <sheetView zoomScaleNormal="100" zoomScalePageLayoutView="110" workbookViewId="0">
      <selection activeCell="A28" sqref="A28"/>
    </sheetView>
  </sheetViews>
  <sheetFormatPr defaultColWidth="8.85546875" defaultRowHeight="12.75" x14ac:dyDescent="0.2"/>
  <cols>
    <col min="1" max="1" width="46.7109375" customWidth="1"/>
  </cols>
  <sheetData>
    <row r="2" spans="1:13" x14ac:dyDescent="0.2">
      <c r="A2" s="28" t="s">
        <v>48</v>
      </c>
    </row>
    <row r="4" spans="1:13" x14ac:dyDescent="0.2">
      <c r="A4" s="3" t="s">
        <v>65</v>
      </c>
    </row>
    <row r="6" spans="1:13" x14ac:dyDescent="0.2">
      <c r="A6" s="3" t="s">
        <v>0</v>
      </c>
      <c r="B6" s="4"/>
    </row>
    <row r="7" spans="1:13" x14ac:dyDescent="0.2">
      <c r="B7" s="1" t="s">
        <v>2</v>
      </c>
      <c r="C7" s="1" t="s">
        <v>3</v>
      </c>
      <c r="D7" s="1" t="s">
        <v>4</v>
      </c>
      <c r="E7" s="1" t="s">
        <v>83</v>
      </c>
      <c r="F7" s="1" t="s">
        <v>5</v>
      </c>
      <c r="G7" s="1" t="s">
        <v>6</v>
      </c>
      <c r="H7" s="1" t="s">
        <v>7</v>
      </c>
      <c r="I7" s="1" t="s">
        <v>102</v>
      </c>
      <c r="J7" s="1" t="s">
        <v>8</v>
      </c>
      <c r="K7" s="1" t="s">
        <v>9</v>
      </c>
      <c r="L7" s="1" t="s">
        <v>10</v>
      </c>
      <c r="M7" s="1" t="s">
        <v>11</v>
      </c>
    </row>
    <row r="8" spans="1:13" x14ac:dyDescent="0.2">
      <c r="A8" s="163" t="s">
        <v>425</v>
      </c>
      <c r="B8" s="214">
        <f t="shared" ref="B8:B22" si="0">C8+D8</f>
        <v>3.2</v>
      </c>
      <c r="C8" s="214">
        <v>2</v>
      </c>
      <c r="D8" s="214">
        <v>1.2</v>
      </c>
      <c r="E8" s="214">
        <f t="shared" ref="E8:E23" si="1">B8*12</f>
        <v>38.400000000000006</v>
      </c>
      <c r="F8" s="214">
        <f t="shared" ref="F8:F22" si="2">SUM(H8:L8)</f>
        <v>38</v>
      </c>
      <c r="G8" s="215">
        <f t="shared" ref="G8:G10" si="3">+SUM(H8:I8)</f>
        <v>0</v>
      </c>
      <c r="H8" s="214">
        <v>0</v>
      </c>
      <c r="I8" s="214">
        <v>0</v>
      </c>
      <c r="J8" s="214">
        <v>13</v>
      </c>
      <c r="K8" s="214">
        <v>8</v>
      </c>
      <c r="L8" s="214">
        <v>17</v>
      </c>
      <c r="M8" s="214">
        <f t="shared" ref="M8:M22" si="4">+SUM(K8:L8)</f>
        <v>25</v>
      </c>
    </row>
    <row r="9" spans="1:13" x14ac:dyDescent="0.2">
      <c r="A9" s="163" t="s">
        <v>424</v>
      </c>
      <c r="B9" s="214">
        <f t="shared" si="0"/>
        <v>2</v>
      </c>
      <c r="C9" s="214">
        <v>1</v>
      </c>
      <c r="D9" s="214">
        <v>1</v>
      </c>
      <c r="E9" s="214">
        <f t="shared" si="1"/>
        <v>24</v>
      </c>
      <c r="F9" s="214">
        <f t="shared" si="2"/>
        <v>24</v>
      </c>
      <c r="G9" s="215">
        <v>0</v>
      </c>
      <c r="H9" s="214">
        <v>0</v>
      </c>
      <c r="I9" s="214">
        <v>24</v>
      </c>
      <c r="J9" s="214">
        <v>0</v>
      </c>
      <c r="K9" s="214">
        <v>0</v>
      </c>
      <c r="L9" s="214">
        <v>0</v>
      </c>
      <c r="M9" s="214">
        <f t="shared" si="4"/>
        <v>0</v>
      </c>
    </row>
    <row r="10" spans="1:13" x14ac:dyDescent="0.2">
      <c r="A10" s="163" t="s">
        <v>384</v>
      </c>
      <c r="B10" s="214">
        <f t="shared" si="0"/>
        <v>3.5</v>
      </c>
      <c r="C10" s="214">
        <v>2</v>
      </c>
      <c r="D10" s="214">
        <v>1.5</v>
      </c>
      <c r="E10" s="214">
        <f t="shared" si="1"/>
        <v>42</v>
      </c>
      <c r="F10" s="214">
        <f t="shared" si="2"/>
        <v>42</v>
      </c>
      <c r="G10" s="215">
        <f t="shared" si="3"/>
        <v>0</v>
      </c>
      <c r="H10" s="214">
        <v>0</v>
      </c>
      <c r="I10" s="214">
        <v>0</v>
      </c>
      <c r="J10" s="214">
        <v>18</v>
      </c>
      <c r="K10" s="214">
        <v>8</v>
      </c>
      <c r="L10" s="214">
        <v>16</v>
      </c>
      <c r="M10" s="214">
        <f t="shared" si="4"/>
        <v>24</v>
      </c>
    </row>
    <row r="11" spans="1:13" x14ac:dyDescent="0.2">
      <c r="A11" s="163" t="s">
        <v>355</v>
      </c>
      <c r="B11" s="214">
        <f t="shared" si="0"/>
        <v>0.5</v>
      </c>
      <c r="C11" s="214">
        <v>0.5</v>
      </c>
      <c r="D11" s="214">
        <v>0</v>
      </c>
      <c r="E11" s="214">
        <f t="shared" si="1"/>
        <v>6</v>
      </c>
      <c r="F11" s="214">
        <f t="shared" si="2"/>
        <v>6</v>
      </c>
      <c r="G11" s="215">
        <v>0</v>
      </c>
      <c r="H11" s="214">
        <v>0</v>
      </c>
      <c r="I11" s="214">
        <v>0</v>
      </c>
      <c r="J11" s="214">
        <v>6</v>
      </c>
      <c r="K11" s="214">
        <v>0</v>
      </c>
      <c r="L11" s="214">
        <v>0</v>
      </c>
      <c r="M11" s="214">
        <f t="shared" si="4"/>
        <v>0</v>
      </c>
    </row>
    <row r="12" spans="1:13" x14ac:dyDescent="0.2">
      <c r="A12" s="163" t="s">
        <v>104</v>
      </c>
      <c r="B12" s="214">
        <f t="shared" si="0"/>
        <v>3.3</v>
      </c>
      <c r="C12" s="214">
        <v>2.8</v>
      </c>
      <c r="D12" s="214">
        <v>0.5</v>
      </c>
      <c r="E12" s="214">
        <f t="shared" si="1"/>
        <v>39.599999999999994</v>
      </c>
      <c r="F12" s="214">
        <f t="shared" si="2"/>
        <v>40</v>
      </c>
      <c r="G12" s="215">
        <f t="shared" ref="G12:G22" si="5">+SUM(H12:I12)</f>
        <v>40</v>
      </c>
      <c r="H12" s="264">
        <v>0</v>
      </c>
      <c r="I12" s="214">
        <v>40</v>
      </c>
      <c r="J12" s="264">
        <v>0</v>
      </c>
      <c r="K12" s="214">
        <v>0</v>
      </c>
      <c r="L12" s="264">
        <v>0</v>
      </c>
      <c r="M12" s="214">
        <f t="shared" si="4"/>
        <v>0</v>
      </c>
    </row>
    <row r="13" spans="1:13" x14ac:dyDescent="0.2">
      <c r="A13" s="163" t="s">
        <v>105</v>
      </c>
      <c r="B13" s="214">
        <f t="shared" si="0"/>
        <v>3.3</v>
      </c>
      <c r="C13" s="214">
        <v>2.8</v>
      </c>
      <c r="D13" s="214">
        <v>0.5</v>
      </c>
      <c r="E13" s="214">
        <f t="shared" si="1"/>
        <v>39.599999999999994</v>
      </c>
      <c r="F13" s="214">
        <f t="shared" si="2"/>
        <v>40</v>
      </c>
      <c r="G13" s="215">
        <f t="shared" si="5"/>
        <v>35</v>
      </c>
      <c r="H13" s="264">
        <v>0</v>
      </c>
      <c r="I13" s="214">
        <v>35</v>
      </c>
      <c r="J13" s="264">
        <v>0</v>
      </c>
      <c r="K13" s="214">
        <v>5</v>
      </c>
      <c r="L13" s="264">
        <v>0</v>
      </c>
      <c r="M13" s="214">
        <f t="shared" si="4"/>
        <v>5</v>
      </c>
    </row>
    <row r="14" spans="1:13" x14ac:dyDescent="0.2">
      <c r="A14" s="163" t="s">
        <v>12</v>
      </c>
      <c r="B14" s="214">
        <f t="shared" si="0"/>
        <v>3.3</v>
      </c>
      <c r="C14" s="214">
        <v>2.8</v>
      </c>
      <c r="D14" s="214">
        <v>0.5</v>
      </c>
      <c r="E14" s="214">
        <f t="shared" si="1"/>
        <v>39.599999999999994</v>
      </c>
      <c r="F14" s="214">
        <f t="shared" si="2"/>
        <v>40</v>
      </c>
      <c r="G14" s="215">
        <f t="shared" si="5"/>
        <v>32</v>
      </c>
      <c r="H14" s="264">
        <v>0</v>
      </c>
      <c r="I14" s="214">
        <v>32</v>
      </c>
      <c r="J14" s="264">
        <v>0</v>
      </c>
      <c r="K14" s="214">
        <v>8</v>
      </c>
      <c r="L14" s="264">
        <v>0</v>
      </c>
      <c r="M14" s="214">
        <f t="shared" si="4"/>
        <v>8</v>
      </c>
    </row>
    <row r="15" spans="1:13" x14ac:dyDescent="0.2">
      <c r="A15" s="163" t="s">
        <v>106</v>
      </c>
      <c r="B15" s="214">
        <f t="shared" si="0"/>
        <v>3.3</v>
      </c>
      <c r="C15" s="214">
        <v>2.8</v>
      </c>
      <c r="D15" s="214">
        <v>0.5</v>
      </c>
      <c r="E15" s="214">
        <f t="shared" si="1"/>
        <v>39.599999999999994</v>
      </c>
      <c r="F15" s="214">
        <f t="shared" si="2"/>
        <v>40</v>
      </c>
      <c r="G15" s="215">
        <f t="shared" si="5"/>
        <v>25</v>
      </c>
      <c r="H15" s="264">
        <v>0</v>
      </c>
      <c r="I15" s="214">
        <v>25</v>
      </c>
      <c r="J15" s="264">
        <v>0</v>
      </c>
      <c r="K15" s="214">
        <v>15</v>
      </c>
      <c r="L15" s="264">
        <v>0</v>
      </c>
      <c r="M15" s="214">
        <f t="shared" si="4"/>
        <v>15</v>
      </c>
    </row>
    <row r="16" spans="1:13" x14ac:dyDescent="0.2">
      <c r="A16" s="163" t="s">
        <v>426</v>
      </c>
      <c r="B16" s="214">
        <f t="shared" si="0"/>
        <v>1</v>
      </c>
      <c r="C16" s="214">
        <v>0.7</v>
      </c>
      <c r="D16" s="214">
        <v>0.3</v>
      </c>
      <c r="E16" s="214">
        <f t="shared" si="1"/>
        <v>12</v>
      </c>
      <c r="F16" s="214">
        <f t="shared" si="2"/>
        <v>12</v>
      </c>
      <c r="G16" s="215">
        <f t="shared" si="5"/>
        <v>0</v>
      </c>
      <c r="H16" s="264">
        <v>0</v>
      </c>
      <c r="I16" s="214">
        <v>0</v>
      </c>
      <c r="J16" s="264">
        <v>0</v>
      </c>
      <c r="K16" s="214">
        <v>12</v>
      </c>
      <c r="L16" s="264">
        <v>0</v>
      </c>
      <c r="M16" s="214">
        <f t="shared" si="4"/>
        <v>12</v>
      </c>
    </row>
    <row r="17" spans="1:13" x14ac:dyDescent="0.2">
      <c r="A17" s="163" t="s">
        <v>385</v>
      </c>
      <c r="B17" s="214">
        <f t="shared" si="0"/>
        <v>2.2999999999999998</v>
      </c>
      <c r="C17" s="214">
        <v>1.5</v>
      </c>
      <c r="D17" s="214">
        <v>0.8</v>
      </c>
      <c r="E17" s="214">
        <f t="shared" si="1"/>
        <v>27.599999999999998</v>
      </c>
      <c r="F17" s="214">
        <f t="shared" si="2"/>
        <v>28</v>
      </c>
      <c r="G17" s="215">
        <f t="shared" si="5"/>
        <v>0</v>
      </c>
      <c r="H17" s="214">
        <v>0</v>
      </c>
      <c r="I17" s="264">
        <v>0</v>
      </c>
      <c r="J17" s="264">
        <v>0</v>
      </c>
      <c r="K17" s="214">
        <v>28</v>
      </c>
      <c r="L17" s="214">
        <v>0</v>
      </c>
      <c r="M17" s="214">
        <f t="shared" si="4"/>
        <v>28</v>
      </c>
    </row>
    <row r="18" spans="1:13" x14ac:dyDescent="0.2">
      <c r="A18" s="163" t="s">
        <v>107</v>
      </c>
      <c r="B18" s="214">
        <f t="shared" si="0"/>
        <v>3.3</v>
      </c>
      <c r="C18" s="214">
        <v>2.8</v>
      </c>
      <c r="D18" s="214">
        <v>0.5</v>
      </c>
      <c r="E18" s="214">
        <f t="shared" si="1"/>
        <v>39.599999999999994</v>
      </c>
      <c r="F18" s="214">
        <f t="shared" si="2"/>
        <v>40</v>
      </c>
      <c r="G18" s="215">
        <f t="shared" si="5"/>
        <v>18</v>
      </c>
      <c r="H18" s="264">
        <v>0</v>
      </c>
      <c r="I18" s="214">
        <v>18</v>
      </c>
      <c r="J18" s="214">
        <v>10</v>
      </c>
      <c r="K18" s="214">
        <v>12</v>
      </c>
      <c r="L18" s="264">
        <v>0</v>
      </c>
      <c r="M18" s="214">
        <f t="shared" si="4"/>
        <v>12</v>
      </c>
    </row>
    <row r="19" spans="1:13" x14ac:dyDescent="0.2">
      <c r="A19" s="163" t="s">
        <v>108</v>
      </c>
      <c r="B19" s="214">
        <f t="shared" si="0"/>
        <v>2.5</v>
      </c>
      <c r="C19" s="214">
        <v>1.5</v>
      </c>
      <c r="D19" s="214">
        <v>1</v>
      </c>
      <c r="E19" s="214">
        <f t="shared" si="1"/>
        <v>30</v>
      </c>
      <c r="F19" s="214">
        <f t="shared" si="2"/>
        <v>30</v>
      </c>
      <c r="G19" s="215">
        <f t="shared" si="5"/>
        <v>0</v>
      </c>
      <c r="H19" s="264">
        <v>0</v>
      </c>
      <c r="I19" s="264">
        <v>0</v>
      </c>
      <c r="J19" s="264">
        <v>0</v>
      </c>
      <c r="K19" s="214">
        <v>20</v>
      </c>
      <c r="L19" s="214">
        <v>10</v>
      </c>
      <c r="M19" s="214">
        <f t="shared" si="4"/>
        <v>30</v>
      </c>
    </row>
    <row r="20" spans="1:13" x14ac:dyDescent="0.2">
      <c r="A20" s="163" t="s">
        <v>13</v>
      </c>
      <c r="B20" s="214">
        <f t="shared" si="0"/>
        <v>3.3</v>
      </c>
      <c r="C20" s="214">
        <v>2.8</v>
      </c>
      <c r="D20" s="214">
        <v>0.5</v>
      </c>
      <c r="E20" s="214">
        <f t="shared" si="1"/>
        <v>39.599999999999994</v>
      </c>
      <c r="F20" s="214">
        <f t="shared" si="2"/>
        <v>40</v>
      </c>
      <c r="G20" s="215">
        <f t="shared" si="5"/>
        <v>40</v>
      </c>
      <c r="H20" s="214">
        <v>40</v>
      </c>
      <c r="I20" s="214">
        <v>0</v>
      </c>
      <c r="J20" s="264">
        <v>0</v>
      </c>
      <c r="K20" s="264">
        <v>0</v>
      </c>
      <c r="L20" s="264">
        <v>0</v>
      </c>
      <c r="M20" s="214">
        <f t="shared" si="4"/>
        <v>0</v>
      </c>
    </row>
    <row r="21" spans="1:13" x14ac:dyDescent="0.2">
      <c r="A21" s="163" t="s">
        <v>14</v>
      </c>
      <c r="B21" s="214">
        <f t="shared" si="0"/>
        <v>3.3</v>
      </c>
      <c r="C21" s="214">
        <v>2.8</v>
      </c>
      <c r="D21" s="214">
        <v>0.5</v>
      </c>
      <c r="E21" s="214">
        <f t="shared" si="1"/>
        <v>39.599999999999994</v>
      </c>
      <c r="F21" s="214">
        <f t="shared" si="2"/>
        <v>40</v>
      </c>
      <c r="G21" s="215">
        <f t="shared" si="5"/>
        <v>40</v>
      </c>
      <c r="H21" s="214">
        <v>40</v>
      </c>
      <c r="I21" s="214">
        <v>0</v>
      </c>
      <c r="J21" s="264">
        <v>0</v>
      </c>
      <c r="K21" s="264">
        <v>0</v>
      </c>
      <c r="L21" s="264">
        <v>0</v>
      </c>
      <c r="M21" s="214">
        <f t="shared" si="4"/>
        <v>0</v>
      </c>
    </row>
    <row r="22" spans="1:13" x14ac:dyDescent="0.2">
      <c r="A22" s="163" t="s">
        <v>109</v>
      </c>
      <c r="B22" s="214">
        <f t="shared" si="0"/>
        <v>3.3</v>
      </c>
      <c r="C22" s="214">
        <v>2.8</v>
      </c>
      <c r="D22" s="214">
        <v>0.5</v>
      </c>
      <c r="E22" s="214">
        <f t="shared" si="1"/>
        <v>39.599999999999994</v>
      </c>
      <c r="F22" s="214">
        <f t="shared" si="2"/>
        <v>40</v>
      </c>
      <c r="G22" s="215">
        <f t="shared" si="5"/>
        <v>40</v>
      </c>
      <c r="H22" s="214">
        <v>40</v>
      </c>
      <c r="I22" s="264">
        <v>0</v>
      </c>
      <c r="J22" s="264">
        <v>0</v>
      </c>
      <c r="K22" s="264">
        <v>0</v>
      </c>
      <c r="L22" s="264">
        <v>0</v>
      </c>
      <c r="M22" s="214">
        <f t="shared" si="4"/>
        <v>0</v>
      </c>
    </row>
    <row r="23" spans="1:13" x14ac:dyDescent="0.2">
      <c r="A23" s="163" t="s">
        <v>110</v>
      </c>
      <c r="B23" s="214">
        <f>C23+D23</f>
        <v>1.7</v>
      </c>
      <c r="C23" s="214">
        <v>1.45</v>
      </c>
      <c r="D23" s="214">
        <v>0.25</v>
      </c>
      <c r="E23" s="214">
        <f t="shared" si="1"/>
        <v>20.399999999999999</v>
      </c>
      <c r="F23" s="214">
        <f>SUM(H23:L23)</f>
        <v>20</v>
      </c>
      <c r="G23" s="215">
        <f>+SUM(H23:I23)</f>
        <v>0</v>
      </c>
      <c r="H23" s="214">
        <v>0</v>
      </c>
      <c r="I23" s="264">
        <v>0</v>
      </c>
      <c r="J23" s="264">
        <v>0</v>
      </c>
      <c r="K23" s="264">
        <v>15</v>
      </c>
      <c r="L23" s="264">
        <v>5</v>
      </c>
      <c r="M23" s="214">
        <f>+SUM(K23:L23)</f>
        <v>20</v>
      </c>
    </row>
    <row r="24" spans="1:13" x14ac:dyDescent="0.2">
      <c r="A24" s="163"/>
      <c r="B24" s="158"/>
      <c r="C24" s="158"/>
      <c r="D24" s="158"/>
      <c r="E24" s="158"/>
      <c r="F24" s="158"/>
      <c r="G24" s="160"/>
      <c r="H24" s="158"/>
      <c r="I24" s="164"/>
      <c r="J24" s="164"/>
      <c r="K24" s="164"/>
      <c r="L24" s="164"/>
      <c r="M24" s="158"/>
    </row>
    <row r="26" spans="1:13" x14ac:dyDescent="0.2">
      <c r="A26" s="13"/>
      <c r="B26" s="14"/>
      <c r="C26" s="1"/>
      <c r="D26" s="1"/>
      <c r="E26" s="1"/>
      <c r="F26" s="1"/>
      <c r="G26" s="1"/>
      <c r="H26" s="1"/>
      <c r="I26" s="1"/>
      <c r="J26" s="1"/>
      <c r="K26" s="1"/>
      <c r="L26" s="1"/>
      <c r="M26" s="1"/>
    </row>
    <row r="27" spans="1:13" x14ac:dyDescent="0.2">
      <c r="B27" s="1"/>
      <c r="C27" s="1"/>
      <c r="D27" s="1"/>
      <c r="E27" s="1"/>
      <c r="F27" s="1"/>
      <c r="G27" s="1"/>
      <c r="H27" s="1"/>
      <c r="I27" s="1"/>
      <c r="J27" s="1"/>
      <c r="K27" s="1"/>
      <c r="L27" s="1"/>
      <c r="M27" s="1"/>
    </row>
    <row r="28" spans="1:13" x14ac:dyDescent="0.2">
      <c r="A28" s="163" t="s">
        <v>16</v>
      </c>
      <c r="B28" s="158"/>
      <c r="C28" s="169"/>
      <c r="D28" s="169"/>
      <c r="E28" s="158"/>
      <c r="F28" s="158"/>
      <c r="G28" s="160"/>
      <c r="H28" s="164"/>
      <c r="I28" s="169"/>
      <c r="J28" s="164"/>
      <c r="K28" s="169"/>
      <c r="L28" s="164"/>
      <c r="M28" s="158"/>
    </row>
    <row r="29" spans="1:13" x14ac:dyDescent="0.2">
      <c r="A29" s="159"/>
      <c r="B29" s="158" t="s">
        <v>2</v>
      </c>
      <c r="C29" s="157" t="s">
        <v>3</v>
      </c>
      <c r="D29" s="157" t="s">
        <v>4</v>
      </c>
      <c r="E29" s="157" t="s">
        <v>83</v>
      </c>
      <c r="F29" s="158" t="s">
        <v>5</v>
      </c>
      <c r="G29" s="160" t="s">
        <v>101</v>
      </c>
      <c r="H29" s="164" t="s">
        <v>7</v>
      </c>
      <c r="I29" s="157" t="s">
        <v>102</v>
      </c>
      <c r="J29" s="164" t="s">
        <v>8</v>
      </c>
      <c r="K29" s="157" t="s">
        <v>9</v>
      </c>
      <c r="L29" s="157" t="s">
        <v>10</v>
      </c>
      <c r="M29" s="158" t="s">
        <v>11</v>
      </c>
    </row>
    <row r="30" spans="1:13" x14ac:dyDescent="0.2">
      <c r="A30" s="159" t="s">
        <v>18</v>
      </c>
      <c r="B30" s="214">
        <f>C30+D30</f>
        <v>4.25</v>
      </c>
      <c r="C30" s="265">
        <v>3</v>
      </c>
      <c r="D30" s="265">
        <v>1.25</v>
      </c>
      <c r="E30" s="214">
        <f>B30*12</f>
        <v>51</v>
      </c>
      <c r="F30" s="214">
        <f>SUM(H30:L30)</f>
        <v>51</v>
      </c>
      <c r="G30" s="215">
        <f>+SUM(H30:I30)</f>
        <v>0</v>
      </c>
      <c r="H30" s="264">
        <v>0</v>
      </c>
      <c r="I30" s="265">
        <v>0</v>
      </c>
      <c r="J30" s="264">
        <v>0</v>
      </c>
      <c r="K30" s="265">
        <v>51</v>
      </c>
      <c r="L30" s="264">
        <v>0</v>
      </c>
      <c r="M30" s="214">
        <f>+SUM(K30:L30)</f>
        <v>51</v>
      </c>
    </row>
    <row r="31" spans="1:13" x14ac:dyDescent="0.2">
      <c r="A31" s="159" t="s">
        <v>120</v>
      </c>
      <c r="B31" s="158">
        <f t="shared" ref="B30:B40" si="6">C31+D31</f>
        <v>3.75</v>
      </c>
      <c r="C31" s="157">
        <v>3</v>
      </c>
      <c r="D31" s="157">
        <v>0.75</v>
      </c>
      <c r="E31" s="158">
        <f t="shared" ref="E30:E50" si="7">B31*12</f>
        <v>45</v>
      </c>
      <c r="F31" s="158">
        <f t="shared" ref="F30:F50" si="8">SUM(H31:L31)</f>
        <v>45</v>
      </c>
      <c r="G31" s="160">
        <f t="shared" ref="G30:G50" si="9">+SUM(H31:I31)</f>
        <v>12</v>
      </c>
      <c r="H31" s="164">
        <v>12</v>
      </c>
      <c r="I31" s="164">
        <v>0</v>
      </c>
      <c r="J31" s="164">
        <v>0</v>
      </c>
      <c r="K31" s="157">
        <v>33</v>
      </c>
      <c r="L31" s="157">
        <v>0</v>
      </c>
      <c r="M31" s="158">
        <f t="shared" ref="M30:M50" si="10">+SUM(K31:L31)</f>
        <v>33</v>
      </c>
    </row>
    <row r="32" spans="1:13" x14ac:dyDescent="0.2">
      <c r="A32" s="159" t="s">
        <v>375</v>
      </c>
      <c r="B32" s="158">
        <v>3.5</v>
      </c>
      <c r="C32" s="157">
        <v>3</v>
      </c>
      <c r="D32" s="157">
        <v>0.5</v>
      </c>
      <c r="E32" s="158">
        <f t="shared" si="7"/>
        <v>42</v>
      </c>
      <c r="F32" s="158">
        <f t="shared" si="8"/>
        <v>42</v>
      </c>
      <c r="G32" s="164">
        <v>21</v>
      </c>
      <c r="H32" s="164">
        <v>21</v>
      </c>
      <c r="I32" s="165">
        <v>11</v>
      </c>
      <c r="J32" s="164">
        <v>0</v>
      </c>
      <c r="K32" s="165">
        <v>10</v>
      </c>
      <c r="L32" s="157">
        <v>0</v>
      </c>
      <c r="M32" s="158">
        <v>10</v>
      </c>
    </row>
    <row r="33" spans="1:13" x14ac:dyDescent="0.2">
      <c r="A33" s="159" t="s">
        <v>376</v>
      </c>
      <c r="B33" s="158">
        <v>3.5</v>
      </c>
      <c r="C33" s="157">
        <v>3</v>
      </c>
      <c r="D33" s="157">
        <v>0.5</v>
      </c>
      <c r="E33" s="158">
        <f t="shared" si="7"/>
        <v>42</v>
      </c>
      <c r="F33" s="158">
        <f t="shared" si="8"/>
        <v>42</v>
      </c>
      <c r="G33" s="164">
        <v>42</v>
      </c>
      <c r="H33" s="164">
        <v>42</v>
      </c>
      <c r="I33" s="165">
        <v>0</v>
      </c>
      <c r="J33" s="164">
        <v>0</v>
      </c>
      <c r="K33" s="165">
        <v>0</v>
      </c>
      <c r="L33" s="157">
        <v>0</v>
      </c>
      <c r="M33" s="158">
        <v>0</v>
      </c>
    </row>
    <row r="34" spans="1:13" x14ac:dyDescent="0.2">
      <c r="A34" s="159" t="s">
        <v>19</v>
      </c>
      <c r="B34" s="158">
        <f t="shared" ref="B34:B36" si="11">C34+D34</f>
        <v>4.25</v>
      </c>
      <c r="C34" s="157">
        <v>3</v>
      </c>
      <c r="D34" s="157">
        <v>1.25</v>
      </c>
      <c r="E34" s="158">
        <f t="shared" ref="E34:E36" si="12">B34*12</f>
        <v>51</v>
      </c>
      <c r="F34" s="158">
        <f t="shared" ref="F34:F36" si="13">SUM(H34:L34)</f>
        <v>51</v>
      </c>
      <c r="G34" s="160">
        <f t="shared" ref="G34:G36" si="14">+SUM(H34:I34)</f>
        <v>0</v>
      </c>
      <c r="H34" s="164">
        <v>0</v>
      </c>
      <c r="I34" s="164">
        <v>0</v>
      </c>
      <c r="J34" s="164">
        <v>0</v>
      </c>
      <c r="K34" s="157">
        <v>36</v>
      </c>
      <c r="L34" s="157">
        <v>15</v>
      </c>
      <c r="M34" s="158">
        <f t="shared" ref="M34:M36" si="15">+SUM(K34:L34)</f>
        <v>51</v>
      </c>
    </row>
    <row r="35" spans="1:13" x14ac:dyDescent="0.2">
      <c r="A35" s="159" t="s">
        <v>20</v>
      </c>
      <c r="B35" s="158">
        <f t="shared" si="11"/>
        <v>4</v>
      </c>
      <c r="C35" s="157">
        <v>3</v>
      </c>
      <c r="D35" s="157">
        <v>1</v>
      </c>
      <c r="E35" s="158">
        <f t="shared" si="12"/>
        <v>48</v>
      </c>
      <c r="F35" s="158">
        <f t="shared" si="13"/>
        <v>48</v>
      </c>
      <c r="G35" s="160">
        <f t="shared" si="14"/>
        <v>0</v>
      </c>
      <c r="H35" s="157">
        <v>0</v>
      </c>
      <c r="I35" s="164">
        <v>0</v>
      </c>
      <c r="J35" s="164">
        <v>0</v>
      </c>
      <c r="K35" s="157">
        <v>21</v>
      </c>
      <c r="L35" s="157">
        <v>27</v>
      </c>
      <c r="M35" s="158">
        <f t="shared" si="15"/>
        <v>48</v>
      </c>
    </row>
    <row r="36" spans="1:13" x14ac:dyDescent="0.2">
      <c r="A36" s="159" t="s">
        <v>21</v>
      </c>
      <c r="B36" s="214">
        <f t="shared" si="11"/>
        <v>4</v>
      </c>
      <c r="C36" s="207">
        <v>3</v>
      </c>
      <c r="D36" s="207">
        <v>1</v>
      </c>
      <c r="E36" s="214">
        <f t="shared" si="12"/>
        <v>48</v>
      </c>
      <c r="F36" s="214">
        <f t="shared" si="13"/>
        <v>48</v>
      </c>
      <c r="G36" s="215">
        <f t="shared" si="14"/>
        <v>0</v>
      </c>
      <c r="H36" s="264">
        <v>0</v>
      </c>
      <c r="I36" s="264">
        <v>0</v>
      </c>
      <c r="J36" s="264">
        <v>0</v>
      </c>
      <c r="K36" s="207">
        <v>34</v>
      </c>
      <c r="L36" s="207">
        <v>14</v>
      </c>
      <c r="M36" s="214">
        <f t="shared" si="15"/>
        <v>48</v>
      </c>
    </row>
    <row r="37" spans="1:13" x14ac:dyDescent="0.2">
      <c r="A37" s="159" t="s">
        <v>22</v>
      </c>
      <c r="B37" s="158">
        <f t="shared" si="6"/>
        <v>4</v>
      </c>
      <c r="C37" s="157">
        <v>3</v>
      </c>
      <c r="D37" s="157">
        <v>1</v>
      </c>
      <c r="E37" s="158">
        <f t="shared" si="7"/>
        <v>48</v>
      </c>
      <c r="F37" s="158">
        <f t="shared" si="8"/>
        <v>48</v>
      </c>
      <c r="G37" s="160">
        <f t="shared" si="9"/>
        <v>12</v>
      </c>
      <c r="H37" s="164">
        <v>12</v>
      </c>
      <c r="I37" s="164">
        <v>0</v>
      </c>
      <c r="J37" s="164">
        <v>0</v>
      </c>
      <c r="K37" s="157">
        <v>24</v>
      </c>
      <c r="L37" s="157">
        <v>12</v>
      </c>
      <c r="M37" s="158">
        <f t="shared" si="10"/>
        <v>36</v>
      </c>
    </row>
    <row r="38" spans="1:13" x14ac:dyDescent="0.2">
      <c r="A38" s="159" t="s">
        <v>23</v>
      </c>
      <c r="B38" s="158">
        <f t="shared" si="6"/>
        <v>3.75</v>
      </c>
      <c r="C38" s="157">
        <v>3</v>
      </c>
      <c r="D38" s="157">
        <v>0.75</v>
      </c>
      <c r="E38" s="158">
        <f t="shared" si="7"/>
        <v>45</v>
      </c>
      <c r="F38" s="158">
        <f t="shared" si="8"/>
        <v>45</v>
      </c>
      <c r="G38" s="160">
        <f t="shared" si="9"/>
        <v>27</v>
      </c>
      <c r="H38" s="164">
        <v>0</v>
      </c>
      <c r="I38" s="164">
        <v>27</v>
      </c>
      <c r="J38" s="164">
        <v>0</v>
      </c>
      <c r="K38" s="157">
        <v>18</v>
      </c>
      <c r="L38" s="157">
        <v>0</v>
      </c>
      <c r="M38" s="158">
        <f t="shared" si="10"/>
        <v>18</v>
      </c>
    </row>
    <row r="39" spans="1:13" x14ac:dyDescent="0.2">
      <c r="A39" s="159" t="s">
        <v>341</v>
      </c>
      <c r="B39" s="158">
        <f>C39+D39</f>
        <v>5</v>
      </c>
      <c r="C39" s="157">
        <v>3</v>
      </c>
      <c r="D39" s="157">
        <v>2</v>
      </c>
      <c r="E39" s="158">
        <f>B39*12</f>
        <v>60</v>
      </c>
      <c r="F39" s="158">
        <f>SUM(H39:L39)</f>
        <v>60</v>
      </c>
      <c r="G39" s="160">
        <f>+SUM(H39:I39)</f>
        <v>0</v>
      </c>
      <c r="H39" s="157">
        <v>0</v>
      </c>
      <c r="I39" s="164">
        <v>0</v>
      </c>
      <c r="J39" s="164">
        <v>18</v>
      </c>
      <c r="K39" s="157">
        <v>0</v>
      </c>
      <c r="L39" s="164">
        <v>42</v>
      </c>
      <c r="M39" s="158">
        <f>+SUM(K39:L39)</f>
        <v>42</v>
      </c>
    </row>
    <row r="40" spans="1:13" x14ac:dyDescent="0.2">
      <c r="A40" s="159" t="s">
        <v>340</v>
      </c>
      <c r="B40" s="158">
        <f t="shared" si="6"/>
        <v>3</v>
      </c>
      <c r="C40" s="157">
        <v>1.5</v>
      </c>
      <c r="D40" s="157">
        <v>1.5</v>
      </c>
      <c r="E40" s="158">
        <f t="shared" si="7"/>
        <v>36</v>
      </c>
      <c r="F40" s="158">
        <f t="shared" si="8"/>
        <v>36</v>
      </c>
      <c r="G40" s="160">
        <f>+SUM(H40:I40)</f>
        <v>0</v>
      </c>
      <c r="H40" s="164">
        <v>0</v>
      </c>
      <c r="I40" s="164">
        <v>0</v>
      </c>
      <c r="J40" s="165">
        <v>0</v>
      </c>
      <c r="K40" s="157">
        <v>18</v>
      </c>
      <c r="L40" s="157">
        <v>18</v>
      </c>
      <c r="M40" s="158">
        <f>+SUM(K40:L40)</f>
        <v>36</v>
      </c>
    </row>
    <row r="41" spans="1:13" x14ac:dyDescent="0.2">
      <c r="A41" s="159" t="s">
        <v>24</v>
      </c>
      <c r="B41" s="158">
        <f t="shared" ref="B41:B46" si="16">C41+D41</f>
        <v>4</v>
      </c>
      <c r="C41" s="157">
        <v>3</v>
      </c>
      <c r="D41" s="157">
        <v>1</v>
      </c>
      <c r="E41" s="158">
        <f t="shared" ref="E41:E46" si="17">B41*12</f>
        <v>48</v>
      </c>
      <c r="F41" s="158">
        <f t="shared" ref="F41:F46" si="18">SUM(H41:L41)</f>
        <v>48</v>
      </c>
      <c r="G41" s="160">
        <f t="shared" ref="G41" si="19">+SUM(H41:I41)</f>
        <v>12</v>
      </c>
      <c r="H41" s="164">
        <v>12</v>
      </c>
      <c r="I41" s="164">
        <v>0</v>
      </c>
      <c r="J41" s="157">
        <v>0</v>
      </c>
      <c r="K41" s="164">
        <v>36</v>
      </c>
      <c r="L41" s="164">
        <v>0</v>
      </c>
      <c r="M41" s="158">
        <f t="shared" ref="M41" si="20">+SUM(K41:L41)</f>
        <v>36</v>
      </c>
    </row>
    <row r="42" spans="1:13" x14ac:dyDescent="0.2">
      <c r="A42" s="159" t="s">
        <v>28</v>
      </c>
      <c r="B42" s="158">
        <f t="shared" si="16"/>
        <v>3.5</v>
      </c>
      <c r="C42" s="157">
        <v>3</v>
      </c>
      <c r="D42" s="157">
        <v>0.5</v>
      </c>
      <c r="E42" s="158">
        <f t="shared" si="17"/>
        <v>42</v>
      </c>
      <c r="F42" s="158">
        <f t="shared" si="18"/>
        <v>42</v>
      </c>
      <c r="G42" s="160">
        <v>36</v>
      </c>
      <c r="H42" s="157">
        <v>36</v>
      </c>
      <c r="I42" s="164">
        <v>0</v>
      </c>
      <c r="J42" s="164">
        <v>0</v>
      </c>
      <c r="K42" s="157">
        <v>6</v>
      </c>
      <c r="L42" s="164">
        <v>0</v>
      </c>
      <c r="M42" s="158">
        <f>+SUM(K42:L42)</f>
        <v>6</v>
      </c>
    </row>
    <row r="43" spans="1:13" x14ac:dyDescent="0.2">
      <c r="A43" s="206" t="s">
        <v>427</v>
      </c>
      <c r="B43" s="158">
        <f t="shared" si="16"/>
        <v>4</v>
      </c>
      <c r="C43" s="207">
        <v>3</v>
      </c>
      <c r="D43" s="207">
        <v>1</v>
      </c>
      <c r="E43" s="158">
        <f t="shared" si="17"/>
        <v>48</v>
      </c>
      <c r="F43" s="158">
        <f t="shared" si="18"/>
        <v>48</v>
      </c>
      <c r="G43" s="160">
        <f t="shared" ref="G43" si="21">+SUM(H43:I43)</f>
        <v>0</v>
      </c>
      <c r="H43" s="208">
        <v>0</v>
      </c>
      <c r="I43" s="208">
        <v>0</v>
      </c>
      <c r="J43" s="208">
        <v>0</v>
      </c>
      <c r="K43" s="208">
        <v>30</v>
      </c>
      <c r="L43" s="208">
        <v>18</v>
      </c>
      <c r="M43" s="158">
        <f t="shared" ref="M43" si="22">+SUM(K43:L43)</f>
        <v>48</v>
      </c>
    </row>
    <row r="44" spans="1:13" x14ac:dyDescent="0.2">
      <c r="A44" s="159" t="s">
        <v>25</v>
      </c>
      <c r="B44" s="158">
        <f t="shared" si="16"/>
        <v>4.25</v>
      </c>
      <c r="C44" s="157">
        <v>3</v>
      </c>
      <c r="D44" s="157">
        <v>1.25</v>
      </c>
      <c r="E44" s="158">
        <f t="shared" si="17"/>
        <v>51</v>
      </c>
      <c r="F44" s="158">
        <f t="shared" si="18"/>
        <v>51</v>
      </c>
      <c r="G44" s="160">
        <f t="shared" ref="G44:G46" si="23">+SUM(H44:I44)</f>
        <v>0</v>
      </c>
      <c r="H44" s="164">
        <v>0</v>
      </c>
      <c r="I44" s="164">
        <v>0</v>
      </c>
      <c r="J44" s="164">
        <v>0</v>
      </c>
      <c r="K44" s="157">
        <v>38</v>
      </c>
      <c r="L44" s="157">
        <v>13</v>
      </c>
      <c r="M44" s="158">
        <f t="shared" ref="M44:M46" si="24">+SUM(K44:L44)</f>
        <v>51</v>
      </c>
    </row>
    <row r="45" spans="1:13" x14ac:dyDescent="0.2">
      <c r="A45" s="159" t="s">
        <v>26</v>
      </c>
      <c r="B45" s="158">
        <f t="shared" si="16"/>
        <v>4</v>
      </c>
      <c r="C45" s="157">
        <v>3</v>
      </c>
      <c r="D45" s="157">
        <v>1</v>
      </c>
      <c r="E45" s="158">
        <f t="shared" si="17"/>
        <v>48</v>
      </c>
      <c r="F45" s="158">
        <f t="shared" si="18"/>
        <v>48</v>
      </c>
      <c r="G45" s="160">
        <f t="shared" si="23"/>
        <v>0</v>
      </c>
      <c r="H45" s="165">
        <v>0</v>
      </c>
      <c r="I45" s="165">
        <v>0</v>
      </c>
      <c r="J45" s="165">
        <v>0</v>
      </c>
      <c r="K45" s="157">
        <v>41</v>
      </c>
      <c r="L45" s="157">
        <v>7</v>
      </c>
      <c r="M45" s="158">
        <f t="shared" si="24"/>
        <v>48</v>
      </c>
    </row>
    <row r="46" spans="1:13" x14ac:dyDescent="0.2">
      <c r="A46" s="159" t="s">
        <v>119</v>
      </c>
      <c r="B46" s="158">
        <f t="shared" si="16"/>
        <v>3.5</v>
      </c>
      <c r="C46" s="157">
        <v>3</v>
      </c>
      <c r="D46" s="157">
        <v>0.5</v>
      </c>
      <c r="E46" s="158">
        <f t="shared" si="17"/>
        <v>42</v>
      </c>
      <c r="F46" s="158">
        <f t="shared" si="18"/>
        <v>42</v>
      </c>
      <c r="G46" s="160">
        <f t="shared" si="23"/>
        <v>21</v>
      </c>
      <c r="H46" s="164">
        <v>21</v>
      </c>
      <c r="I46" s="164">
        <v>0</v>
      </c>
      <c r="J46" s="164">
        <v>0</v>
      </c>
      <c r="K46" s="157">
        <v>21</v>
      </c>
      <c r="L46" s="157">
        <v>0</v>
      </c>
      <c r="M46" s="158">
        <f t="shared" si="24"/>
        <v>21</v>
      </c>
    </row>
    <row r="47" spans="1:13" x14ac:dyDescent="0.2">
      <c r="A47" s="159" t="s">
        <v>27</v>
      </c>
      <c r="B47" s="158">
        <f t="shared" ref="B47:B50" si="25">C47+D47</f>
        <v>3.75</v>
      </c>
      <c r="C47" s="157">
        <v>3</v>
      </c>
      <c r="D47" s="157">
        <v>0.75</v>
      </c>
      <c r="E47" s="158">
        <f t="shared" si="7"/>
        <v>45</v>
      </c>
      <c r="F47" s="158">
        <f t="shared" si="8"/>
        <v>45</v>
      </c>
      <c r="G47" s="160">
        <f t="shared" si="9"/>
        <v>0</v>
      </c>
      <c r="H47" s="164">
        <v>0</v>
      </c>
      <c r="I47" s="164">
        <v>0</v>
      </c>
      <c r="J47" s="164">
        <v>0</v>
      </c>
      <c r="K47" s="157">
        <v>24</v>
      </c>
      <c r="L47" s="157">
        <v>21</v>
      </c>
      <c r="M47" s="158">
        <f t="shared" si="10"/>
        <v>45</v>
      </c>
    </row>
    <row r="48" spans="1:13" x14ac:dyDescent="0.2">
      <c r="A48" s="159" t="s">
        <v>382</v>
      </c>
      <c r="B48" s="158">
        <f t="shared" si="25"/>
        <v>3.5</v>
      </c>
      <c r="C48" s="157">
        <v>1</v>
      </c>
      <c r="D48" s="157">
        <v>2.5</v>
      </c>
      <c r="E48" s="158">
        <f t="shared" si="7"/>
        <v>42</v>
      </c>
      <c r="F48" s="158">
        <f t="shared" si="8"/>
        <v>42</v>
      </c>
      <c r="G48" s="160">
        <f>+SUM(H48:I48)</f>
        <v>0</v>
      </c>
      <c r="H48" s="165">
        <v>0</v>
      </c>
      <c r="I48" s="164">
        <v>0</v>
      </c>
      <c r="J48" s="157">
        <v>15</v>
      </c>
      <c r="K48" s="165">
        <v>0</v>
      </c>
      <c r="L48" s="164">
        <v>27</v>
      </c>
      <c r="M48" s="158">
        <f t="shared" si="10"/>
        <v>27</v>
      </c>
    </row>
    <row r="49" spans="1:13" x14ac:dyDescent="0.2">
      <c r="A49" s="234" t="s">
        <v>78</v>
      </c>
      <c r="B49" s="235">
        <f t="shared" si="25"/>
        <v>3</v>
      </c>
      <c r="C49" s="235">
        <v>3</v>
      </c>
      <c r="D49" s="235">
        <v>0</v>
      </c>
      <c r="E49" s="235">
        <f t="shared" si="7"/>
        <v>36</v>
      </c>
      <c r="F49" s="235">
        <f t="shared" si="8"/>
        <v>36</v>
      </c>
      <c r="G49" s="235">
        <f t="shared" si="9"/>
        <v>0</v>
      </c>
      <c r="H49" s="235">
        <v>0</v>
      </c>
      <c r="I49" s="235">
        <v>0</v>
      </c>
      <c r="J49" s="235">
        <v>36</v>
      </c>
      <c r="K49" s="235">
        <v>0</v>
      </c>
      <c r="L49" s="235">
        <v>0</v>
      </c>
      <c r="M49" s="236">
        <f t="shared" si="10"/>
        <v>0</v>
      </c>
    </row>
    <row r="50" spans="1:13" x14ac:dyDescent="0.2">
      <c r="A50" s="159" t="s">
        <v>92</v>
      </c>
      <c r="B50" s="158">
        <f t="shared" si="25"/>
        <v>3.5</v>
      </c>
      <c r="C50" s="157">
        <v>3</v>
      </c>
      <c r="D50" s="157">
        <v>0.5</v>
      </c>
      <c r="E50" s="158">
        <f t="shared" si="7"/>
        <v>42</v>
      </c>
      <c r="F50" s="158">
        <f t="shared" si="8"/>
        <v>42</v>
      </c>
      <c r="G50" s="170">
        <f t="shared" si="9"/>
        <v>18</v>
      </c>
      <c r="H50" s="157">
        <v>0</v>
      </c>
      <c r="I50" s="165">
        <v>18</v>
      </c>
      <c r="J50" s="165">
        <v>0</v>
      </c>
      <c r="K50" s="157">
        <v>24</v>
      </c>
      <c r="L50" s="165">
        <v>0</v>
      </c>
      <c r="M50" s="171">
        <f t="shared" si="10"/>
        <v>24</v>
      </c>
    </row>
    <row r="51" spans="1:13" x14ac:dyDescent="0.2">
      <c r="A51" s="159"/>
      <c r="B51" s="158"/>
      <c r="C51" s="157"/>
      <c r="D51" s="157"/>
      <c r="E51" s="158"/>
      <c r="F51" s="158"/>
      <c r="G51" s="170"/>
      <c r="H51" s="157"/>
      <c r="I51" s="165"/>
      <c r="J51" s="165"/>
      <c r="K51" s="157"/>
      <c r="L51" s="165"/>
      <c r="M51" s="171"/>
    </row>
    <row r="53" spans="1:13" x14ac:dyDescent="0.2">
      <c r="A53" s="13" t="s">
        <v>61</v>
      </c>
      <c r="B53" s="12"/>
      <c r="C53" s="1"/>
      <c r="D53" s="1"/>
      <c r="E53" s="1"/>
      <c r="F53" s="1"/>
      <c r="G53" s="1"/>
      <c r="H53" s="1"/>
      <c r="I53" s="1"/>
      <c r="J53" s="1"/>
      <c r="K53" s="1"/>
      <c r="L53" s="1"/>
      <c r="M53" s="1"/>
    </row>
    <row r="54" spans="1:13" x14ac:dyDescent="0.2">
      <c r="B54" s="1" t="s">
        <v>2</v>
      </c>
      <c r="C54" s="1" t="s">
        <v>3</v>
      </c>
      <c r="D54" s="1" t="s">
        <v>4</v>
      </c>
      <c r="E54" s="1" t="s">
        <v>83</v>
      </c>
      <c r="F54" s="1" t="s">
        <v>5</v>
      </c>
      <c r="G54" s="1" t="s">
        <v>6</v>
      </c>
      <c r="H54" s="1" t="s">
        <v>7</v>
      </c>
      <c r="I54" s="1" t="s">
        <v>102</v>
      </c>
      <c r="J54" s="1" t="s">
        <v>8</v>
      </c>
      <c r="K54" s="1" t="s">
        <v>9</v>
      </c>
      <c r="L54" s="1" t="s">
        <v>10</v>
      </c>
      <c r="M54" s="1" t="s">
        <v>11</v>
      </c>
    </row>
    <row r="55" spans="1:13" x14ac:dyDescent="0.2">
      <c r="A55" s="172" t="s">
        <v>30</v>
      </c>
      <c r="B55" s="158">
        <f>C55+D55</f>
        <v>7</v>
      </c>
      <c r="C55" s="173">
        <v>0</v>
      </c>
      <c r="D55" s="173">
        <v>7</v>
      </c>
      <c r="E55" s="158">
        <f>B55*12</f>
        <v>84</v>
      </c>
      <c r="F55" s="158">
        <f>SUM(H55:L55)</f>
        <v>84</v>
      </c>
      <c r="G55" s="174">
        <f>+SUM(H55:I55)</f>
        <v>0</v>
      </c>
      <c r="H55" s="173">
        <v>0</v>
      </c>
      <c r="I55" s="173">
        <v>0</v>
      </c>
      <c r="J55" s="173">
        <v>21</v>
      </c>
      <c r="K55" s="173">
        <v>0</v>
      </c>
      <c r="L55" s="173">
        <v>63</v>
      </c>
      <c r="M55" s="173">
        <f>+SUM(K55:L55)</f>
        <v>63</v>
      </c>
    </row>
    <row r="58" spans="1:13" x14ac:dyDescent="0.2">
      <c r="A58" s="13" t="s">
        <v>33</v>
      </c>
    </row>
    <row r="60" spans="1:13" x14ac:dyDescent="0.2">
      <c r="A60" s="3" t="s">
        <v>63</v>
      </c>
    </row>
    <row r="61" spans="1:13" x14ac:dyDescent="0.2">
      <c r="A61" s="163" t="s">
        <v>116</v>
      </c>
      <c r="B61" s="158">
        <f>C61+D61</f>
        <v>3.5</v>
      </c>
      <c r="C61" s="169">
        <v>3</v>
      </c>
      <c r="D61" s="169">
        <v>0.5</v>
      </c>
      <c r="E61" s="158">
        <f>B61*12</f>
        <v>42</v>
      </c>
      <c r="F61" s="158">
        <f>SUM(H61:L61)</f>
        <v>42</v>
      </c>
      <c r="G61" s="160">
        <f>SUM(H61:I61)</f>
        <v>31</v>
      </c>
      <c r="H61" s="164">
        <v>31</v>
      </c>
      <c r="I61" s="164">
        <v>0</v>
      </c>
      <c r="J61" s="164">
        <v>0</v>
      </c>
      <c r="K61" s="164">
        <v>11</v>
      </c>
      <c r="L61" s="164">
        <v>0</v>
      </c>
      <c r="M61" s="158">
        <f>SUM(K61:L61)</f>
        <v>11</v>
      </c>
    </row>
    <row r="62" spans="1:13" x14ac:dyDescent="0.2">
      <c r="A62" s="159" t="s">
        <v>428</v>
      </c>
      <c r="B62" s="158">
        <f>C62+D62</f>
        <v>3.5</v>
      </c>
      <c r="C62" s="157">
        <v>3</v>
      </c>
      <c r="D62" s="157">
        <v>0.5</v>
      </c>
      <c r="E62" s="158">
        <f>B62*12</f>
        <v>42</v>
      </c>
      <c r="F62" s="158">
        <f>SUM(H62:L62)</f>
        <v>42</v>
      </c>
      <c r="G62" s="160">
        <f>+SUM(H62:I62)</f>
        <v>0</v>
      </c>
      <c r="H62" s="165">
        <v>0</v>
      </c>
      <c r="I62" s="165">
        <v>0</v>
      </c>
      <c r="J62" s="165">
        <v>4</v>
      </c>
      <c r="K62" s="165">
        <v>18</v>
      </c>
      <c r="L62" s="165">
        <v>20</v>
      </c>
      <c r="M62" s="158">
        <f>+SUM(K62:L62)</f>
        <v>38</v>
      </c>
    </row>
    <row r="63" spans="1:13" x14ac:dyDescent="0.2">
      <c r="A63" s="159" t="s">
        <v>34</v>
      </c>
      <c r="B63" s="158">
        <f t="shared" ref="B63:B91" si="26">C63+D63</f>
        <v>4.25</v>
      </c>
      <c r="C63" s="157">
        <v>3</v>
      </c>
      <c r="D63" s="157">
        <v>1.25</v>
      </c>
      <c r="E63" s="158">
        <f t="shared" ref="E63:E91" si="27">B63*12</f>
        <v>51</v>
      </c>
      <c r="F63" s="158">
        <f t="shared" ref="F63:F91" si="28">SUM(H63:L63)</f>
        <v>51</v>
      </c>
      <c r="G63" s="160">
        <f t="shared" ref="G63:G90" si="29">+SUM(H63:I63)</f>
        <v>13</v>
      </c>
      <c r="H63" s="165">
        <v>0</v>
      </c>
      <c r="I63" s="165">
        <v>13</v>
      </c>
      <c r="J63" s="165">
        <v>0</v>
      </c>
      <c r="K63" s="165">
        <v>25</v>
      </c>
      <c r="L63" s="165">
        <v>13</v>
      </c>
      <c r="M63" s="158">
        <f t="shared" ref="M63:M91" si="30">+SUM(K63:L63)</f>
        <v>38</v>
      </c>
    </row>
    <row r="64" spans="1:13" x14ac:dyDescent="0.2">
      <c r="A64" s="159" t="s">
        <v>344</v>
      </c>
      <c r="B64" s="158">
        <f t="shared" si="26"/>
        <v>3.25</v>
      </c>
      <c r="C64" s="157">
        <v>3</v>
      </c>
      <c r="D64" s="157">
        <v>0.25</v>
      </c>
      <c r="E64" s="158">
        <f t="shared" si="27"/>
        <v>39</v>
      </c>
      <c r="F64" s="158">
        <f t="shared" si="28"/>
        <v>39</v>
      </c>
      <c r="G64" s="160">
        <f t="shared" si="29"/>
        <v>0</v>
      </c>
      <c r="H64" s="165">
        <v>0</v>
      </c>
      <c r="I64" s="165">
        <v>0</v>
      </c>
      <c r="J64" s="165">
        <v>0</v>
      </c>
      <c r="K64" s="157">
        <v>27</v>
      </c>
      <c r="L64" s="157">
        <v>12</v>
      </c>
      <c r="M64" s="158">
        <f t="shared" si="30"/>
        <v>39</v>
      </c>
    </row>
    <row r="65" spans="1:13" x14ac:dyDescent="0.2">
      <c r="A65" s="159" t="s">
        <v>114</v>
      </c>
      <c r="B65" s="158">
        <f>C65+D65</f>
        <v>3.5</v>
      </c>
      <c r="C65" s="157">
        <v>3</v>
      </c>
      <c r="D65" s="157">
        <v>0.5</v>
      </c>
      <c r="E65" s="158">
        <f>B65*12</f>
        <v>42</v>
      </c>
      <c r="F65" s="158">
        <f>SUM(H65:L65)</f>
        <v>42</v>
      </c>
      <c r="G65" s="160">
        <f>+SUM(H65:I65)</f>
        <v>0</v>
      </c>
      <c r="H65" s="164">
        <v>0</v>
      </c>
      <c r="I65" s="164">
        <v>0</v>
      </c>
      <c r="J65" s="164">
        <v>0</v>
      </c>
      <c r="K65" s="157">
        <v>31</v>
      </c>
      <c r="L65" s="157">
        <v>11</v>
      </c>
      <c r="M65" s="158">
        <f t="shared" si="30"/>
        <v>42</v>
      </c>
    </row>
    <row r="66" spans="1:13" x14ac:dyDescent="0.2">
      <c r="A66" s="159" t="s">
        <v>127</v>
      </c>
      <c r="B66" s="158">
        <f t="shared" ref="B66" si="31">C66+D66</f>
        <v>4.25</v>
      </c>
      <c r="C66" s="157">
        <v>3</v>
      </c>
      <c r="D66" s="157">
        <v>1.25</v>
      </c>
      <c r="E66" s="158">
        <f t="shared" ref="E66" si="32">B66*12</f>
        <v>51</v>
      </c>
      <c r="F66" s="158">
        <f t="shared" ref="F66" si="33">SUM(H66:L66)</f>
        <v>51</v>
      </c>
      <c r="G66" s="160">
        <f>+SUM(H66:I66)</f>
        <v>0</v>
      </c>
      <c r="H66" s="157">
        <v>0</v>
      </c>
      <c r="I66" s="157">
        <v>0</v>
      </c>
      <c r="J66" s="157">
        <v>0</v>
      </c>
      <c r="K66" s="157">
        <v>33</v>
      </c>
      <c r="L66" s="157">
        <v>18</v>
      </c>
      <c r="M66" s="158">
        <f>+SUM(K66:L66)</f>
        <v>51</v>
      </c>
    </row>
    <row r="67" spans="1:13" x14ac:dyDescent="0.2">
      <c r="A67" s="159" t="s">
        <v>406</v>
      </c>
      <c r="B67" s="158">
        <f>C67+D67</f>
        <v>3.5</v>
      </c>
      <c r="C67" s="157">
        <v>3</v>
      </c>
      <c r="D67" s="157">
        <v>0.5</v>
      </c>
      <c r="E67" s="158">
        <f>B67*12</f>
        <v>42</v>
      </c>
      <c r="F67" s="158">
        <f>SUM(H67:L67)</f>
        <v>42</v>
      </c>
      <c r="G67" s="160">
        <f>+SUM(H67:I67)</f>
        <v>26</v>
      </c>
      <c r="H67" s="164">
        <v>6</v>
      </c>
      <c r="I67" s="164">
        <v>20</v>
      </c>
      <c r="J67" s="164">
        <v>0</v>
      </c>
      <c r="K67" s="157">
        <v>16</v>
      </c>
      <c r="L67" s="157">
        <v>0</v>
      </c>
      <c r="M67" s="158">
        <f>+SUM(K67:L67)</f>
        <v>16</v>
      </c>
    </row>
    <row r="68" spans="1:13" x14ac:dyDescent="0.2">
      <c r="A68" s="159" t="s">
        <v>100</v>
      </c>
      <c r="B68" s="158">
        <f t="shared" si="26"/>
        <v>3.5</v>
      </c>
      <c r="C68" s="157">
        <v>3</v>
      </c>
      <c r="D68" s="157">
        <v>0.5</v>
      </c>
      <c r="E68" s="158">
        <f t="shared" si="27"/>
        <v>42</v>
      </c>
      <c r="F68" s="158">
        <f t="shared" si="28"/>
        <v>42</v>
      </c>
      <c r="G68" s="160">
        <f t="shared" si="29"/>
        <v>14</v>
      </c>
      <c r="H68" s="157">
        <v>0</v>
      </c>
      <c r="I68" s="157">
        <v>14</v>
      </c>
      <c r="J68" s="157">
        <v>0</v>
      </c>
      <c r="K68" s="157">
        <v>14</v>
      </c>
      <c r="L68" s="157">
        <v>14</v>
      </c>
      <c r="M68" s="158">
        <f t="shared" si="30"/>
        <v>28</v>
      </c>
    </row>
    <row r="69" spans="1:13" x14ac:dyDescent="0.2">
      <c r="A69" s="159" t="s">
        <v>99</v>
      </c>
      <c r="B69" s="158">
        <f t="shared" si="26"/>
        <v>3</v>
      </c>
      <c r="C69" s="157">
        <v>3</v>
      </c>
      <c r="D69" s="157">
        <v>0</v>
      </c>
      <c r="E69" s="158">
        <f t="shared" si="27"/>
        <v>36</v>
      </c>
      <c r="F69" s="158">
        <f t="shared" si="28"/>
        <v>36</v>
      </c>
      <c r="G69" s="160">
        <f t="shared" si="29"/>
        <v>9</v>
      </c>
      <c r="H69" s="157">
        <v>9</v>
      </c>
      <c r="I69" s="157">
        <v>0</v>
      </c>
      <c r="J69" s="157">
        <v>0</v>
      </c>
      <c r="K69" s="157">
        <v>18</v>
      </c>
      <c r="L69" s="157">
        <v>9</v>
      </c>
      <c r="M69" s="158">
        <f t="shared" si="30"/>
        <v>27</v>
      </c>
    </row>
    <row r="70" spans="1:13" x14ac:dyDescent="0.2">
      <c r="A70" s="159" t="s">
        <v>407</v>
      </c>
      <c r="B70" s="158">
        <f t="shared" si="26"/>
        <v>4</v>
      </c>
      <c r="C70" s="157">
        <v>3</v>
      </c>
      <c r="D70" s="157">
        <v>1</v>
      </c>
      <c r="E70" s="158">
        <f t="shared" si="27"/>
        <v>48</v>
      </c>
      <c r="F70" s="158">
        <f t="shared" si="28"/>
        <v>48</v>
      </c>
      <c r="G70" s="160">
        <f t="shared" si="29"/>
        <v>0</v>
      </c>
      <c r="H70" s="157">
        <v>0</v>
      </c>
      <c r="I70" s="157">
        <v>0</v>
      </c>
      <c r="J70" s="157">
        <v>0</v>
      </c>
      <c r="K70" s="157">
        <v>24</v>
      </c>
      <c r="L70" s="157">
        <v>24</v>
      </c>
      <c r="M70" s="158">
        <f t="shared" si="30"/>
        <v>48</v>
      </c>
    </row>
    <row r="71" spans="1:13" x14ac:dyDescent="0.2">
      <c r="A71" s="159" t="s">
        <v>115</v>
      </c>
      <c r="B71" s="158">
        <f t="shared" si="26"/>
        <v>3.5</v>
      </c>
      <c r="C71" s="157">
        <v>3</v>
      </c>
      <c r="D71" s="157">
        <v>0.5</v>
      </c>
      <c r="E71" s="158">
        <f t="shared" si="27"/>
        <v>42</v>
      </c>
      <c r="F71" s="158">
        <f t="shared" si="28"/>
        <v>42</v>
      </c>
      <c r="G71" s="160">
        <f t="shared" si="29"/>
        <v>11</v>
      </c>
      <c r="H71" s="157">
        <v>11</v>
      </c>
      <c r="I71" s="157">
        <v>0</v>
      </c>
      <c r="J71" s="157">
        <v>0</v>
      </c>
      <c r="K71" s="157">
        <v>20</v>
      </c>
      <c r="L71" s="157">
        <v>11</v>
      </c>
      <c r="M71" s="158">
        <f t="shared" si="30"/>
        <v>31</v>
      </c>
    </row>
    <row r="72" spans="1:13" x14ac:dyDescent="0.2">
      <c r="A72" s="159" t="s">
        <v>35</v>
      </c>
      <c r="B72" s="158">
        <f t="shared" si="26"/>
        <v>3.25</v>
      </c>
      <c r="C72" s="157">
        <v>3</v>
      </c>
      <c r="D72" s="157">
        <v>0.25</v>
      </c>
      <c r="E72" s="158">
        <f t="shared" si="27"/>
        <v>39</v>
      </c>
      <c r="F72" s="158">
        <f t="shared" si="28"/>
        <v>39</v>
      </c>
      <c r="G72" s="160">
        <f t="shared" si="29"/>
        <v>0</v>
      </c>
      <c r="H72" s="157">
        <v>0</v>
      </c>
      <c r="I72" s="157">
        <v>0</v>
      </c>
      <c r="J72" s="157">
        <v>0</v>
      </c>
      <c r="K72" s="157">
        <v>15</v>
      </c>
      <c r="L72" s="157">
        <v>24</v>
      </c>
      <c r="M72" s="158">
        <f t="shared" si="30"/>
        <v>39</v>
      </c>
    </row>
    <row r="73" spans="1:13" x14ac:dyDescent="0.2">
      <c r="A73" s="159" t="s">
        <v>81</v>
      </c>
      <c r="B73" s="158">
        <f t="shared" si="26"/>
        <v>3.5</v>
      </c>
      <c r="C73" s="157">
        <v>3</v>
      </c>
      <c r="D73" s="157">
        <v>0.5</v>
      </c>
      <c r="E73" s="158">
        <f t="shared" si="27"/>
        <v>42</v>
      </c>
      <c r="F73" s="158">
        <f t="shared" si="28"/>
        <v>42</v>
      </c>
      <c r="G73" s="160">
        <f t="shared" si="29"/>
        <v>0</v>
      </c>
      <c r="H73" s="157">
        <v>0</v>
      </c>
      <c r="I73" s="157">
        <v>0</v>
      </c>
      <c r="J73" s="157">
        <v>0</v>
      </c>
      <c r="K73" s="157">
        <v>24</v>
      </c>
      <c r="L73" s="157">
        <v>18</v>
      </c>
      <c r="M73" s="158">
        <f t="shared" si="30"/>
        <v>42</v>
      </c>
    </row>
    <row r="74" spans="1:13" x14ac:dyDescent="0.2">
      <c r="A74" s="159" t="s">
        <v>356</v>
      </c>
      <c r="B74" s="158">
        <f t="shared" si="26"/>
        <v>3.5</v>
      </c>
      <c r="C74" s="157">
        <v>3</v>
      </c>
      <c r="D74" s="157">
        <v>0.5</v>
      </c>
      <c r="E74" s="158">
        <f t="shared" si="27"/>
        <v>42</v>
      </c>
      <c r="F74" s="158">
        <f t="shared" si="28"/>
        <v>42</v>
      </c>
      <c r="G74" s="160">
        <f t="shared" si="29"/>
        <v>0</v>
      </c>
      <c r="H74" s="157">
        <v>0</v>
      </c>
      <c r="I74" s="157">
        <v>0</v>
      </c>
      <c r="J74" s="157">
        <v>0</v>
      </c>
      <c r="K74" s="157">
        <v>21</v>
      </c>
      <c r="L74" s="157">
        <v>21</v>
      </c>
      <c r="M74" s="158">
        <f t="shared" si="30"/>
        <v>42</v>
      </c>
    </row>
    <row r="75" spans="1:13" x14ac:dyDescent="0.2">
      <c r="A75" s="159" t="s">
        <v>36</v>
      </c>
      <c r="B75" s="158">
        <f t="shared" si="26"/>
        <v>3</v>
      </c>
      <c r="C75" s="157">
        <v>3</v>
      </c>
      <c r="D75" s="157">
        <v>0</v>
      </c>
      <c r="E75" s="158">
        <f t="shared" si="27"/>
        <v>36</v>
      </c>
      <c r="F75" s="158">
        <f t="shared" si="28"/>
        <v>36</v>
      </c>
      <c r="G75" s="160">
        <f t="shared" si="29"/>
        <v>0</v>
      </c>
      <c r="H75" s="157">
        <v>0</v>
      </c>
      <c r="I75" s="157">
        <v>0</v>
      </c>
      <c r="J75" s="157">
        <v>0</v>
      </c>
      <c r="K75" s="157">
        <v>18</v>
      </c>
      <c r="L75" s="157">
        <v>18</v>
      </c>
      <c r="M75" s="158">
        <f t="shared" si="30"/>
        <v>36</v>
      </c>
    </row>
    <row r="76" spans="1:13" x14ac:dyDescent="0.2">
      <c r="A76" s="159" t="s">
        <v>408</v>
      </c>
      <c r="B76" s="158">
        <v>3.25</v>
      </c>
      <c r="C76" s="157">
        <v>3</v>
      </c>
      <c r="D76" s="157">
        <v>0.25</v>
      </c>
      <c r="E76" s="158">
        <v>0</v>
      </c>
      <c r="F76" s="158">
        <v>0</v>
      </c>
      <c r="G76" s="160">
        <v>0</v>
      </c>
      <c r="H76" s="166">
        <v>0</v>
      </c>
      <c r="I76" s="166">
        <v>0</v>
      </c>
      <c r="J76" s="166">
        <v>0</v>
      </c>
      <c r="K76" s="166">
        <v>29</v>
      </c>
      <c r="L76" s="166">
        <v>10</v>
      </c>
      <c r="M76" s="158">
        <f t="shared" si="30"/>
        <v>39</v>
      </c>
    </row>
    <row r="77" spans="1:13" x14ac:dyDescent="0.2">
      <c r="A77" s="159" t="s">
        <v>403</v>
      </c>
      <c r="B77" s="158">
        <f t="shared" si="26"/>
        <v>3.5</v>
      </c>
      <c r="C77" s="157">
        <v>3</v>
      </c>
      <c r="D77" s="157">
        <v>0.5</v>
      </c>
      <c r="E77" s="158">
        <f t="shared" si="27"/>
        <v>42</v>
      </c>
      <c r="F77" s="158">
        <f t="shared" si="28"/>
        <v>42</v>
      </c>
      <c r="G77" s="160">
        <f t="shared" ref="G77:G78" si="34">+SUM(H77:I77)</f>
        <v>0</v>
      </c>
      <c r="H77" s="157">
        <v>0</v>
      </c>
      <c r="I77" s="157">
        <v>0</v>
      </c>
      <c r="J77" s="157">
        <v>0</v>
      </c>
      <c r="K77" s="157">
        <v>22</v>
      </c>
      <c r="L77" s="157">
        <v>20</v>
      </c>
      <c r="M77" s="158">
        <f t="shared" si="30"/>
        <v>42</v>
      </c>
    </row>
    <row r="78" spans="1:13" x14ac:dyDescent="0.2">
      <c r="A78" s="159" t="s">
        <v>429</v>
      </c>
      <c r="B78" s="158">
        <f t="shared" si="26"/>
        <v>4</v>
      </c>
      <c r="C78" s="157">
        <v>3</v>
      </c>
      <c r="D78" s="157">
        <v>1</v>
      </c>
      <c r="E78" s="158">
        <f t="shared" si="27"/>
        <v>48</v>
      </c>
      <c r="F78" s="158">
        <f t="shared" si="28"/>
        <v>48</v>
      </c>
      <c r="G78" s="160">
        <f t="shared" si="34"/>
        <v>0</v>
      </c>
      <c r="H78" s="166">
        <v>0</v>
      </c>
      <c r="I78" s="166">
        <v>0</v>
      </c>
      <c r="J78" s="166">
        <v>0</v>
      </c>
      <c r="K78" s="166">
        <v>22</v>
      </c>
      <c r="L78" s="166">
        <v>26</v>
      </c>
      <c r="M78" s="158">
        <f t="shared" si="30"/>
        <v>48</v>
      </c>
    </row>
    <row r="79" spans="1:13" x14ac:dyDescent="0.2">
      <c r="A79" s="159" t="s">
        <v>37</v>
      </c>
      <c r="B79" s="158">
        <f t="shared" si="26"/>
        <v>3.25</v>
      </c>
      <c r="C79" s="157">
        <v>3</v>
      </c>
      <c r="D79" s="157">
        <v>0.25</v>
      </c>
      <c r="E79" s="158">
        <f t="shared" si="27"/>
        <v>39</v>
      </c>
      <c r="F79" s="158">
        <f t="shared" si="28"/>
        <v>39</v>
      </c>
      <c r="G79" s="160">
        <f t="shared" si="29"/>
        <v>0</v>
      </c>
      <c r="H79" s="157">
        <v>0</v>
      </c>
      <c r="I79" s="157">
        <v>0</v>
      </c>
      <c r="J79" s="157">
        <v>0</v>
      </c>
      <c r="K79" s="157">
        <v>21</v>
      </c>
      <c r="L79" s="157">
        <v>18</v>
      </c>
      <c r="M79" s="158">
        <f t="shared" si="30"/>
        <v>39</v>
      </c>
    </row>
    <row r="80" spans="1:13" x14ac:dyDescent="0.2">
      <c r="A80" s="159" t="s">
        <v>38</v>
      </c>
      <c r="B80" s="158">
        <f t="shared" si="26"/>
        <v>3.25</v>
      </c>
      <c r="C80" s="157">
        <v>3</v>
      </c>
      <c r="D80" s="157">
        <v>0.25</v>
      </c>
      <c r="E80" s="158">
        <f t="shared" si="27"/>
        <v>39</v>
      </c>
      <c r="F80" s="158">
        <f t="shared" si="28"/>
        <v>39</v>
      </c>
      <c r="G80" s="160">
        <f t="shared" si="29"/>
        <v>0</v>
      </c>
      <c r="H80" s="157">
        <v>0</v>
      </c>
      <c r="I80" s="157">
        <v>0</v>
      </c>
      <c r="J80" s="157">
        <v>0</v>
      </c>
      <c r="K80" s="157">
        <v>20</v>
      </c>
      <c r="L80" s="157">
        <v>19</v>
      </c>
      <c r="M80" s="158">
        <f t="shared" si="30"/>
        <v>39</v>
      </c>
    </row>
    <row r="81" spans="1:13" x14ac:dyDescent="0.2">
      <c r="A81" s="159" t="s">
        <v>342</v>
      </c>
      <c r="B81" s="158">
        <f t="shared" si="26"/>
        <v>3.5</v>
      </c>
      <c r="C81" s="157">
        <v>3</v>
      </c>
      <c r="D81" s="157">
        <v>0.5</v>
      </c>
      <c r="E81" s="158">
        <f t="shared" si="27"/>
        <v>42</v>
      </c>
      <c r="F81" s="158">
        <f t="shared" si="28"/>
        <v>42</v>
      </c>
      <c r="G81" s="160">
        <f>+SUM(H81:I81)</f>
        <v>0</v>
      </c>
      <c r="H81" s="165">
        <v>0</v>
      </c>
      <c r="I81" s="165">
        <v>0</v>
      </c>
      <c r="J81" s="165">
        <v>0</v>
      </c>
      <c r="K81" s="157">
        <v>21</v>
      </c>
      <c r="L81" s="157">
        <v>21</v>
      </c>
      <c r="M81" s="158">
        <f>+SUM(K81:L81)</f>
        <v>42</v>
      </c>
    </row>
    <row r="82" spans="1:13" x14ac:dyDescent="0.2">
      <c r="A82" s="159" t="s">
        <v>39</v>
      </c>
      <c r="B82" s="158">
        <f t="shared" si="26"/>
        <v>3.5</v>
      </c>
      <c r="C82" s="157">
        <v>3</v>
      </c>
      <c r="D82" s="157">
        <v>0.5</v>
      </c>
      <c r="E82" s="158">
        <f t="shared" si="27"/>
        <v>42</v>
      </c>
      <c r="F82" s="158">
        <f t="shared" si="28"/>
        <v>42</v>
      </c>
      <c r="G82" s="160">
        <f t="shared" si="29"/>
        <v>0</v>
      </c>
      <c r="H82" s="165">
        <v>0</v>
      </c>
      <c r="I82" s="165">
        <v>0</v>
      </c>
      <c r="J82" s="165">
        <v>0</v>
      </c>
      <c r="K82" s="157">
        <v>21</v>
      </c>
      <c r="L82" s="157">
        <v>21</v>
      </c>
      <c r="M82" s="158">
        <f t="shared" si="30"/>
        <v>42</v>
      </c>
    </row>
    <row r="83" spans="1:13" x14ac:dyDescent="0.2">
      <c r="A83" s="159" t="s">
        <v>40</v>
      </c>
      <c r="B83" s="158">
        <f t="shared" si="26"/>
        <v>3</v>
      </c>
      <c r="C83" s="157">
        <v>3</v>
      </c>
      <c r="D83" s="157">
        <v>0</v>
      </c>
      <c r="E83" s="158">
        <f t="shared" si="27"/>
        <v>36</v>
      </c>
      <c r="F83" s="158">
        <f t="shared" si="28"/>
        <v>36</v>
      </c>
      <c r="G83" s="160">
        <f t="shared" si="29"/>
        <v>0</v>
      </c>
      <c r="H83" s="165">
        <v>0</v>
      </c>
      <c r="I83" s="165">
        <v>0</v>
      </c>
      <c r="J83" s="165">
        <v>0</v>
      </c>
      <c r="K83" s="157">
        <v>18</v>
      </c>
      <c r="L83" s="157">
        <v>18</v>
      </c>
      <c r="M83" s="158">
        <f t="shared" si="30"/>
        <v>36</v>
      </c>
    </row>
    <row r="84" spans="1:13" x14ac:dyDescent="0.2">
      <c r="A84" s="159" t="s">
        <v>41</v>
      </c>
      <c r="B84" s="158">
        <f t="shared" si="26"/>
        <v>3.5</v>
      </c>
      <c r="C84" s="157">
        <v>3</v>
      </c>
      <c r="D84" s="157">
        <v>0.5</v>
      </c>
      <c r="E84" s="158">
        <f t="shared" si="27"/>
        <v>42</v>
      </c>
      <c r="F84" s="158">
        <f t="shared" si="28"/>
        <v>42</v>
      </c>
      <c r="G84" s="160">
        <f t="shared" si="29"/>
        <v>0</v>
      </c>
      <c r="H84" s="165">
        <v>0</v>
      </c>
      <c r="I84" s="165">
        <v>0</v>
      </c>
      <c r="J84" s="165">
        <v>0</v>
      </c>
      <c r="K84" s="157">
        <v>11</v>
      </c>
      <c r="L84" s="157">
        <v>31</v>
      </c>
      <c r="M84" s="158">
        <f t="shared" si="30"/>
        <v>42</v>
      </c>
    </row>
    <row r="85" spans="1:13" x14ac:dyDescent="0.2">
      <c r="A85" s="159" t="s">
        <v>123</v>
      </c>
      <c r="B85" s="158">
        <f t="shared" si="26"/>
        <v>3.5</v>
      </c>
      <c r="C85" s="157">
        <v>3</v>
      </c>
      <c r="D85" s="157">
        <v>0.5</v>
      </c>
      <c r="E85" s="158">
        <f t="shared" si="27"/>
        <v>42</v>
      </c>
      <c r="F85" s="158">
        <f t="shared" si="28"/>
        <v>42</v>
      </c>
      <c r="G85" s="160">
        <f t="shared" si="29"/>
        <v>0</v>
      </c>
      <c r="H85" s="165">
        <v>0</v>
      </c>
      <c r="I85" s="165">
        <v>0</v>
      </c>
      <c r="J85" s="165">
        <v>0</v>
      </c>
      <c r="K85" s="157">
        <v>31</v>
      </c>
      <c r="L85" s="157">
        <v>11</v>
      </c>
      <c r="M85" s="158">
        <f t="shared" si="30"/>
        <v>42</v>
      </c>
    </row>
    <row r="86" spans="1:13" x14ac:dyDescent="0.2">
      <c r="A86" s="159" t="s">
        <v>121</v>
      </c>
      <c r="B86" s="158">
        <v>3</v>
      </c>
      <c r="C86" s="157">
        <v>3</v>
      </c>
      <c r="D86" s="157">
        <v>0</v>
      </c>
      <c r="E86" s="158">
        <v>36</v>
      </c>
      <c r="F86" s="158">
        <f t="shared" si="28"/>
        <v>36</v>
      </c>
      <c r="G86" s="160">
        <f t="shared" si="29"/>
        <v>0</v>
      </c>
      <c r="H86" s="165">
        <v>0</v>
      </c>
      <c r="I86" s="165">
        <v>0</v>
      </c>
      <c r="J86" s="165">
        <v>0</v>
      </c>
      <c r="K86" s="157">
        <v>26</v>
      </c>
      <c r="L86" s="157">
        <v>10</v>
      </c>
      <c r="M86" s="158">
        <f t="shared" si="30"/>
        <v>36</v>
      </c>
    </row>
    <row r="87" spans="1:13" x14ac:dyDescent="0.2">
      <c r="A87" s="159" t="s">
        <v>343</v>
      </c>
      <c r="B87" s="158">
        <f t="shared" ref="B87" si="35">C87+D87</f>
        <v>3.5</v>
      </c>
      <c r="C87" s="157">
        <v>3</v>
      </c>
      <c r="D87" s="157">
        <v>0.5</v>
      </c>
      <c r="E87" s="158">
        <f t="shared" ref="E87" si="36">B87*12</f>
        <v>42</v>
      </c>
      <c r="F87" s="158">
        <f t="shared" si="28"/>
        <v>42</v>
      </c>
      <c r="G87" s="160">
        <f t="shared" si="29"/>
        <v>0</v>
      </c>
      <c r="H87" s="157">
        <v>0</v>
      </c>
      <c r="I87" s="157">
        <v>0</v>
      </c>
      <c r="J87" s="157">
        <v>0</v>
      </c>
      <c r="K87" s="157">
        <v>31</v>
      </c>
      <c r="L87" s="157">
        <v>11</v>
      </c>
      <c r="M87" s="158">
        <f t="shared" si="30"/>
        <v>42</v>
      </c>
    </row>
    <row r="88" spans="1:13" x14ac:dyDescent="0.2">
      <c r="A88" s="175" t="s">
        <v>122</v>
      </c>
      <c r="B88" s="158">
        <v>3</v>
      </c>
      <c r="C88" s="157">
        <v>3</v>
      </c>
      <c r="D88" s="157">
        <v>0</v>
      </c>
      <c r="E88" s="158">
        <v>36</v>
      </c>
      <c r="F88" s="158">
        <f t="shared" si="28"/>
        <v>36</v>
      </c>
      <c r="G88" s="160">
        <f t="shared" si="29"/>
        <v>0</v>
      </c>
      <c r="H88" s="157">
        <v>0</v>
      </c>
      <c r="I88" s="157">
        <v>0</v>
      </c>
      <c r="J88" s="157">
        <v>0</v>
      </c>
      <c r="K88" s="157">
        <v>18</v>
      </c>
      <c r="L88" s="157">
        <v>18</v>
      </c>
      <c r="M88" s="158">
        <f t="shared" si="30"/>
        <v>36</v>
      </c>
    </row>
    <row r="89" spans="1:13" x14ac:dyDescent="0.2">
      <c r="A89" s="175" t="s">
        <v>448</v>
      </c>
      <c r="B89" s="158">
        <f t="shared" si="26"/>
        <v>4.25</v>
      </c>
      <c r="C89" s="157">
        <v>3</v>
      </c>
      <c r="D89" s="157">
        <v>1.25</v>
      </c>
      <c r="E89" s="158">
        <f t="shared" si="27"/>
        <v>51</v>
      </c>
      <c r="F89" s="158">
        <f t="shared" si="28"/>
        <v>51</v>
      </c>
      <c r="G89" s="160">
        <f t="shared" si="29"/>
        <v>0</v>
      </c>
      <c r="H89" s="157">
        <v>0</v>
      </c>
      <c r="I89" s="157">
        <v>0</v>
      </c>
      <c r="J89" s="157">
        <v>0</v>
      </c>
      <c r="K89" s="157">
        <v>26</v>
      </c>
      <c r="L89" s="157">
        <v>25</v>
      </c>
      <c r="M89" s="158">
        <f t="shared" si="30"/>
        <v>51</v>
      </c>
    </row>
    <row r="90" spans="1:13" x14ac:dyDescent="0.2">
      <c r="A90" s="159" t="s">
        <v>42</v>
      </c>
      <c r="B90" s="158">
        <f t="shared" si="26"/>
        <v>3.75</v>
      </c>
      <c r="C90" s="157">
        <v>3</v>
      </c>
      <c r="D90" s="157">
        <v>0.75</v>
      </c>
      <c r="E90" s="158">
        <f t="shared" si="27"/>
        <v>45</v>
      </c>
      <c r="F90" s="158">
        <f t="shared" si="28"/>
        <v>45</v>
      </c>
      <c r="G90" s="160">
        <f t="shared" si="29"/>
        <v>0</v>
      </c>
      <c r="H90" s="157">
        <v>0</v>
      </c>
      <c r="I90" s="157">
        <v>0</v>
      </c>
      <c r="J90" s="157">
        <v>0</v>
      </c>
      <c r="K90" s="157">
        <v>21</v>
      </c>
      <c r="L90" s="157">
        <v>24</v>
      </c>
      <c r="M90" s="158">
        <f t="shared" si="30"/>
        <v>45</v>
      </c>
    </row>
    <row r="91" spans="1:13" x14ac:dyDescent="0.2">
      <c r="A91" s="159" t="s">
        <v>80</v>
      </c>
      <c r="B91" s="158">
        <f t="shared" si="26"/>
        <v>3.5</v>
      </c>
      <c r="C91" s="157">
        <v>0</v>
      </c>
      <c r="D91" s="157">
        <v>3.5</v>
      </c>
      <c r="E91" s="158">
        <f t="shared" si="27"/>
        <v>42</v>
      </c>
      <c r="F91" s="158">
        <f t="shared" si="28"/>
        <v>42</v>
      </c>
      <c r="G91" s="160">
        <v>0</v>
      </c>
      <c r="H91" s="157">
        <v>0</v>
      </c>
      <c r="I91" s="157">
        <v>0</v>
      </c>
      <c r="J91" s="157">
        <v>0</v>
      </c>
      <c r="K91" s="157">
        <v>21</v>
      </c>
      <c r="L91" s="157">
        <v>21</v>
      </c>
      <c r="M91" s="158">
        <f t="shared" si="30"/>
        <v>42</v>
      </c>
    </row>
    <row r="92" spans="1:13" x14ac:dyDescent="0.2">
      <c r="A92" s="159" t="s">
        <v>64</v>
      </c>
      <c r="B92" s="158"/>
      <c r="C92" s="157"/>
      <c r="D92" s="157"/>
      <c r="E92" s="158"/>
      <c r="F92" s="158"/>
      <c r="G92" s="160"/>
      <c r="H92" s="157"/>
      <c r="I92" s="157"/>
      <c r="J92" s="157"/>
      <c r="K92" s="157"/>
      <c r="L92" s="157"/>
      <c r="M92" s="158"/>
    </row>
    <row r="93" spans="1:13" x14ac:dyDescent="0.2">
      <c r="A93" s="159" t="s">
        <v>124</v>
      </c>
      <c r="B93" s="158">
        <f t="shared" ref="B93:B115" si="37">C93+D93</f>
        <v>3.5</v>
      </c>
      <c r="C93" s="157">
        <v>3</v>
      </c>
      <c r="D93" s="157">
        <v>0.5</v>
      </c>
      <c r="E93" s="158">
        <f t="shared" ref="E93:E115" si="38">B93*12</f>
        <v>42</v>
      </c>
      <c r="F93" s="158">
        <f t="shared" ref="F93:F115" si="39">SUM(H93:L93)</f>
        <v>42</v>
      </c>
      <c r="G93" s="160">
        <f t="shared" ref="G93:G99" si="40">+SUM(H93:I93)</f>
        <v>0</v>
      </c>
      <c r="H93" s="157">
        <v>0</v>
      </c>
      <c r="I93" s="157">
        <v>0</v>
      </c>
      <c r="J93" s="157">
        <v>21</v>
      </c>
      <c r="K93" s="157">
        <v>21</v>
      </c>
      <c r="L93" s="157">
        <v>0</v>
      </c>
      <c r="M93" s="158">
        <f>+SUM(K93:L93)</f>
        <v>21</v>
      </c>
    </row>
    <row r="94" spans="1:13" x14ac:dyDescent="0.2">
      <c r="A94" s="175" t="s">
        <v>117</v>
      </c>
      <c r="B94" s="158">
        <f t="shared" si="37"/>
        <v>7</v>
      </c>
      <c r="C94" s="176">
        <v>3.5</v>
      </c>
      <c r="D94" s="176">
        <v>3.5</v>
      </c>
      <c r="E94" s="176">
        <f t="shared" si="38"/>
        <v>84</v>
      </c>
      <c r="F94" s="176">
        <f t="shared" si="39"/>
        <v>84</v>
      </c>
      <c r="G94" s="176">
        <f t="shared" si="40"/>
        <v>0</v>
      </c>
      <c r="H94" s="176">
        <v>0</v>
      </c>
      <c r="I94" s="176">
        <v>0</v>
      </c>
      <c r="J94" s="176">
        <v>42</v>
      </c>
      <c r="K94" s="176">
        <v>0</v>
      </c>
      <c r="L94" s="176">
        <v>42</v>
      </c>
      <c r="M94" s="176">
        <f>+SUM(K94:L94)</f>
        <v>42</v>
      </c>
    </row>
    <row r="95" spans="1:13" x14ac:dyDescent="0.2">
      <c r="A95" s="159" t="s">
        <v>125</v>
      </c>
      <c r="B95" s="158">
        <f t="shared" si="37"/>
        <v>4.5</v>
      </c>
      <c r="C95" s="157">
        <v>1</v>
      </c>
      <c r="D95" s="157">
        <v>3.5</v>
      </c>
      <c r="E95" s="158">
        <f t="shared" si="38"/>
        <v>54</v>
      </c>
      <c r="F95" s="158">
        <f t="shared" si="39"/>
        <v>54</v>
      </c>
      <c r="G95" s="160">
        <f t="shared" si="40"/>
        <v>0</v>
      </c>
      <c r="H95" s="157">
        <v>0</v>
      </c>
      <c r="I95" s="157">
        <v>0</v>
      </c>
      <c r="J95" s="157">
        <v>27</v>
      </c>
      <c r="K95" s="157">
        <v>0</v>
      </c>
      <c r="L95" s="157">
        <v>27</v>
      </c>
      <c r="M95" s="158">
        <f>+SUM(K95:L95)</f>
        <v>27</v>
      </c>
    </row>
    <row r="96" spans="1:13" x14ac:dyDescent="0.2">
      <c r="A96" s="159" t="s">
        <v>103</v>
      </c>
      <c r="B96" s="158">
        <f t="shared" si="37"/>
        <v>3.5</v>
      </c>
      <c r="C96" s="157">
        <v>3</v>
      </c>
      <c r="D96" s="157">
        <v>0.5</v>
      </c>
      <c r="E96" s="158">
        <f t="shared" si="38"/>
        <v>42</v>
      </c>
      <c r="F96" s="158">
        <f t="shared" si="39"/>
        <v>42</v>
      </c>
      <c r="G96" s="160">
        <f t="shared" si="40"/>
        <v>12</v>
      </c>
      <c r="H96" s="157">
        <v>0</v>
      </c>
      <c r="I96" s="157">
        <v>12</v>
      </c>
      <c r="J96" s="157">
        <v>0</v>
      </c>
      <c r="K96" s="157">
        <v>30</v>
      </c>
      <c r="L96" s="157">
        <v>0</v>
      </c>
      <c r="M96" s="158">
        <f>+SUM(K96:L96)</f>
        <v>30</v>
      </c>
    </row>
    <row r="97" spans="1:13" x14ac:dyDescent="0.2">
      <c r="A97" s="159" t="s">
        <v>93</v>
      </c>
      <c r="B97" s="158">
        <f t="shared" si="37"/>
        <v>3</v>
      </c>
      <c r="C97" s="157">
        <v>3</v>
      </c>
      <c r="D97" s="157">
        <v>0</v>
      </c>
      <c r="E97" s="158">
        <f t="shared" si="38"/>
        <v>36</v>
      </c>
      <c r="F97" s="158">
        <f t="shared" si="39"/>
        <v>36</v>
      </c>
      <c r="G97" s="160">
        <f t="shared" si="40"/>
        <v>0</v>
      </c>
      <c r="H97" s="157">
        <v>0</v>
      </c>
      <c r="I97" s="157">
        <v>0</v>
      </c>
      <c r="J97" s="157">
        <v>0</v>
      </c>
      <c r="K97" s="157">
        <v>24</v>
      </c>
      <c r="L97" s="157">
        <v>12</v>
      </c>
      <c r="M97" s="158">
        <f t="shared" ref="M97:M115" si="41">+SUM(K97:L97)</f>
        <v>36</v>
      </c>
    </row>
    <row r="98" spans="1:13" x14ac:dyDescent="0.2">
      <c r="A98" s="159" t="s">
        <v>94</v>
      </c>
      <c r="B98" s="158">
        <f t="shared" si="37"/>
        <v>3</v>
      </c>
      <c r="C98" s="157">
        <v>3</v>
      </c>
      <c r="D98" s="157">
        <v>0</v>
      </c>
      <c r="E98" s="158">
        <f t="shared" si="38"/>
        <v>36</v>
      </c>
      <c r="F98" s="158">
        <f t="shared" si="39"/>
        <v>36</v>
      </c>
      <c r="G98" s="160">
        <f t="shared" si="40"/>
        <v>0</v>
      </c>
      <c r="H98" s="157">
        <v>0</v>
      </c>
      <c r="I98" s="157">
        <v>0</v>
      </c>
      <c r="J98" s="157">
        <v>0</v>
      </c>
      <c r="K98" s="157">
        <v>24</v>
      </c>
      <c r="L98" s="157">
        <v>12</v>
      </c>
      <c r="M98" s="158">
        <f t="shared" si="41"/>
        <v>36</v>
      </c>
    </row>
    <row r="99" spans="1:13" x14ac:dyDescent="0.2">
      <c r="A99" s="159" t="s">
        <v>90</v>
      </c>
      <c r="B99" s="158">
        <f>C99+D99</f>
        <v>3.5</v>
      </c>
      <c r="C99" s="157">
        <v>3</v>
      </c>
      <c r="D99" s="157">
        <v>0.5</v>
      </c>
      <c r="E99" s="158">
        <f>B99*12</f>
        <v>42</v>
      </c>
      <c r="F99" s="158">
        <f>SUM(H99:L99)</f>
        <v>42</v>
      </c>
      <c r="G99" s="160">
        <f t="shared" si="40"/>
        <v>21</v>
      </c>
      <c r="H99" s="157">
        <v>0</v>
      </c>
      <c r="I99" s="157">
        <v>21</v>
      </c>
      <c r="J99" s="157">
        <v>0</v>
      </c>
      <c r="K99" s="157">
        <v>21</v>
      </c>
      <c r="L99" s="157">
        <v>0</v>
      </c>
      <c r="M99" s="158">
        <f>+SUM(K99:L99)</f>
        <v>21</v>
      </c>
    </row>
    <row r="100" spans="1:13" x14ac:dyDescent="0.2">
      <c r="A100" s="159" t="s">
        <v>84</v>
      </c>
      <c r="B100" s="158">
        <f t="shared" si="37"/>
        <v>3</v>
      </c>
      <c r="C100" s="157">
        <v>3</v>
      </c>
      <c r="D100" s="157">
        <v>0</v>
      </c>
      <c r="E100" s="158">
        <f t="shared" si="38"/>
        <v>36</v>
      </c>
      <c r="F100" s="158">
        <f t="shared" si="39"/>
        <v>36</v>
      </c>
      <c r="G100" s="160">
        <v>0</v>
      </c>
      <c r="H100" s="157">
        <v>18</v>
      </c>
      <c r="I100" s="157">
        <v>0</v>
      </c>
      <c r="J100" s="157">
        <v>0</v>
      </c>
      <c r="K100" s="157">
        <v>9</v>
      </c>
      <c r="L100" s="157">
        <v>9</v>
      </c>
      <c r="M100" s="158">
        <f t="shared" si="41"/>
        <v>18</v>
      </c>
    </row>
    <row r="101" spans="1:13" x14ac:dyDescent="0.2">
      <c r="A101" s="159" t="s">
        <v>85</v>
      </c>
      <c r="B101" s="158">
        <f t="shared" si="37"/>
        <v>4</v>
      </c>
      <c r="C101" s="157">
        <v>3</v>
      </c>
      <c r="D101" s="157">
        <v>1</v>
      </c>
      <c r="E101" s="158">
        <f t="shared" si="38"/>
        <v>48</v>
      </c>
      <c r="F101" s="158">
        <f t="shared" si="39"/>
        <v>48</v>
      </c>
      <c r="G101" s="160">
        <v>0</v>
      </c>
      <c r="H101" s="157">
        <v>18</v>
      </c>
      <c r="I101" s="157">
        <v>6</v>
      </c>
      <c r="J101" s="157">
        <v>0</v>
      </c>
      <c r="K101" s="157">
        <v>18</v>
      </c>
      <c r="L101" s="157">
        <v>6</v>
      </c>
      <c r="M101" s="158">
        <f t="shared" si="41"/>
        <v>24</v>
      </c>
    </row>
    <row r="102" spans="1:13" x14ac:dyDescent="0.2">
      <c r="A102" s="193" t="s">
        <v>91</v>
      </c>
      <c r="B102" s="194">
        <f>C102+D102</f>
        <v>3.5</v>
      </c>
      <c r="C102" s="195">
        <v>3</v>
      </c>
      <c r="D102" s="195">
        <v>0.5</v>
      </c>
      <c r="E102" s="194">
        <f>B102*12</f>
        <v>42</v>
      </c>
      <c r="F102" s="194">
        <f>SUM(H102:L102)</f>
        <v>42</v>
      </c>
      <c r="G102" s="196">
        <f>+SUM(H102:I102)</f>
        <v>28</v>
      </c>
      <c r="H102" s="195">
        <v>28</v>
      </c>
      <c r="I102" s="195">
        <v>0</v>
      </c>
      <c r="J102" s="195">
        <v>0</v>
      </c>
      <c r="K102" s="195">
        <v>14</v>
      </c>
      <c r="L102" s="195">
        <v>0</v>
      </c>
      <c r="M102" s="194">
        <f>+SUM(K102:L102)</f>
        <v>14</v>
      </c>
    </row>
    <row r="103" spans="1:13" x14ac:dyDescent="0.2">
      <c r="A103" s="197" t="s">
        <v>86</v>
      </c>
      <c r="B103" s="198">
        <f t="shared" si="37"/>
        <v>3</v>
      </c>
      <c r="C103" s="198">
        <v>3</v>
      </c>
      <c r="D103" s="198">
        <v>0</v>
      </c>
      <c r="E103" s="198">
        <f t="shared" si="38"/>
        <v>36</v>
      </c>
      <c r="F103" s="198">
        <f t="shared" si="39"/>
        <v>36</v>
      </c>
      <c r="G103" s="198">
        <f t="shared" ref="G103:G115" si="42">+SUM(H103:I103)</f>
        <v>18</v>
      </c>
      <c r="H103" s="198">
        <v>18</v>
      </c>
      <c r="I103" s="198">
        <v>0</v>
      </c>
      <c r="J103" s="198">
        <v>0</v>
      </c>
      <c r="K103" s="198">
        <v>9</v>
      </c>
      <c r="L103" s="198">
        <v>9</v>
      </c>
      <c r="M103" s="198">
        <f t="shared" si="41"/>
        <v>18</v>
      </c>
    </row>
    <row r="104" spans="1:13" x14ac:dyDescent="0.2">
      <c r="A104" s="199" t="s">
        <v>87</v>
      </c>
      <c r="B104" s="171">
        <f t="shared" si="37"/>
        <v>3</v>
      </c>
      <c r="C104" s="200">
        <v>3</v>
      </c>
      <c r="D104" s="200">
        <v>0</v>
      </c>
      <c r="E104" s="171">
        <f t="shared" si="38"/>
        <v>36</v>
      </c>
      <c r="F104" s="171">
        <f t="shared" si="39"/>
        <v>36</v>
      </c>
      <c r="G104" s="201">
        <f t="shared" si="42"/>
        <v>9</v>
      </c>
      <c r="H104" s="200">
        <v>9</v>
      </c>
      <c r="I104" s="200">
        <v>0</v>
      </c>
      <c r="J104" s="202">
        <v>0</v>
      </c>
      <c r="K104" s="202">
        <v>17</v>
      </c>
      <c r="L104" s="202">
        <v>10</v>
      </c>
      <c r="M104" s="203">
        <f t="shared" si="41"/>
        <v>27</v>
      </c>
    </row>
    <row r="105" spans="1:13" x14ac:dyDescent="0.2">
      <c r="A105" s="175" t="s">
        <v>88</v>
      </c>
      <c r="B105" s="158">
        <f t="shared" si="37"/>
        <v>3</v>
      </c>
      <c r="C105" s="176">
        <v>3</v>
      </c>
      <c r="D105" s="176">
        <v>0</v>
      </c>
      <c r="E105" s="158">
        <f t="shared" si="38"/>
        <v>36</v>
      </c>
      <c r="F105" s="158">
        <f t="shared" si="39"/>
        <v>36</v>
      </c>
      <c r="G105" s="177">
        <f t="shared" si="42"/>
        <v>0</v>
      </c>
      <c r="H105" s="176">
        <v>0</v>
      </c>
      <c r="I105" s="176">
        <v>0</v>
      </c>
      <c r="J105" s="178">
        <v>0</v>
      </c>
      <c r="K105" s="178">
        <v>21</v>
      </c>
      <c r="L105" s="178">
        <v>15</v>
      </c>
      <c r="M105" s="179">
        <f t="shared" si="41"/>
        <v>36</v>
      </c>
    </row>
    <row r="106" spans="1:13" x14ac:dyDescent="0.2">
      <c r="A106" s="180" t="s">
        <v>89</v>
      </c>
      <c r="B106" s="194">
        <f t="shared" si="37"/>
        <v>3</v>
      </c>
      <c r="C106" s="181">
        <v>3</v>
      </c>
      <c r="D106" s="181">
        <v>0</v>
      </c>
      <c r="E106" s="194">
        <f t="shared" si="38"/>
        <v>36</v>
      </c>
      <c r="F106" s="194">
        <f t="shared" si="39"/>
        <v>36</v>
      </c>
      <c r="G106" s="182">
        <f t="shared" si="42"/>
        <v>0</v>
      </c>
      <c r="H106" s="181">
        <v>0</v>
      </c>
      <c r="I106" s="181">
        <v>0</v>
      </c>
      <c r="J106" s="183">
        <v>0</v>
      </c>
      <c r="K106" s="183">
        <v>18</v>
      </c>
      <c r="L106" s="183">
        <v>18</v>
      </c>
      <c r="M106" s="184">
        <f t="shared" si="41"/>
        <v>36</v>
      </c>
    </row>
    <row r="107" spans="1:13" x14ac:dyDescent="0.2">
      <c r="A107" s="185" t="s">
        <v>98</v>
      </c>
      <c r="B107" s="189">
        <f t="shared" si="37"/>
        <v>3.5</v>
      </c>
      <c r="C107" s="189">
        <v>3</v>
      </c>
      <c r="D107" s="189">
        <v>0.5</v>
      </c>
      <c r="E107" s="189">
        <f t="shared" si="38"/>
        <v>42</v>
      </c>
      <c r="F107" s="189">
        <f t="shared" si="39"/>
        <v>42</v>
      </c>
      <c r="G107" s="189">
        <f t="shared" si="42"/>
        <v>11</v>
      </c>
      <c r="H107" s="189">
        <v>0</v>
      </c>
      <c r="I107" s="189">
        <v>11</v>
      </c>
      <c r="J107" s="189">
        <v>0</v>
      </c>
      <c r="K107" s="189">
        <v>31</v>
      </c>
      <c r="L107" s="189">
        <v>0</v>
      </c>
      <c r="M107" s="189">
        <f t="shared" si="41"/>
        <v>31</v>
      </c>
    </row>
    <row r="108" spans="1:13" x14ac:dyDescent="0.2">
      <c r="A108" s="185" t="s">
        <v>97</v>
      </c>
      <c r="B108" s="189">
        <f t="shared" si="37"/>
        <v>3.5</v>
      </c>
      <c r="C108" s="189">
        <v>3</v>
      </c>
      <c r="D108" s="189">
        <v>0.5</v>
      </c>
      <c r="E108" s="189">
        <f t="shared" si="38"/>
        <v>42</v>
      </c>
      <c r="F108" s="189">
        <f t="shared" si="39"/>
        <v>42</v>
      </c>
      <c r="G108" s="189">
        <f t="shared" si="42"/>
        <v>11</v>
      </c>
      <c r="H108" s="189">
        <v>0</v>
      </c>
      <c r="I108" s="189">
        <v>11</v>
      </c>
      <c r="J108" s="189">
        <v>0</v>
      </c>
      <c r="K108" s="189">
        <v>17</v>
      </c>
      <c r="L108" s="189">
        <v>14</v>
      </c>
      <c r="M108" s="189">
        <f t="shared" si="41"/>
        <v>31</v>
      </c>
    </row>
    <row r="109" spans="1:13" x14ac:dyDescent="0.2">
      <c r="A109" s="185" t="s">
        <v>79</v>
      </c>
      <c r="B109" s="189">
        <f t="shared" si="37"/>
        <v>3.5</v>
      </c>
      <c r="C109" s="189">
        <v>3</v>
      </c>
      <c r="D109" s="189">
        <v>0.5</v>
      </c>
      <c r="E109" s="189">
        <f t="shared" si="38"/>
        <v>42</v>
      </c>
      <c r="F109" s="189">
        <f t="shared" si="39"/>
        <v>42</v>
      </c>
      <c r="G109" s="189">
        <f t="shared" si="42"/>
        <v>0</v>
      </c>
      <c r="H109" s="189">
        <v>0</v>
      </c>
      <c r="I109" s="189">
        <v>0</v>
      </c>
      <c r="J109" s="189">
        <v>0</v>
      </c>
      <c r="K109" s="189">
        <v>18</v>
      </c>
      <c r="L109" s="189">
        <v>24</v>
      </c>
      <c r="M109" s="189">
        <f t="shared" si="41"/>
        <v>42</v>
      </c>
    </row>
    <row r="110" spans="1:13" x14ac:dyDescent="0.2">
      <c r="A110" s="185" t="s">
        <v>68</v>
      </c>
      <c r="B110" s="189">
        <f t="shared" si="37"/>
        <v>3.5</v>
      </c>
      <c r="C110" s="189">
        <v>3</v>
      </c>
      <c r="D110" s="189">
        <v>0.5</v>
      </c>
      <c r="E110" s="189">
        <f t="shared" si="38"/>
        <v>42</v>
      </c>
      <c r="F110" s="189">
        <f t="shared" si="39"/>
        <v>42</v>
      </c>
      <c r="G110" s="189">
        <f t="shared" si="42"/>
        <v>0</v>
      </c>
      <c r="H110" s="189">
        <v>0</v>
      </c>
      <c r="I110" s="189">
        <v>0</v>
      </c>
      <c r="J110" s="189">
        <v>0</v>
      </c>
      <c r="K110" s="189">
        <v>25</v>
      </c>
      <c r="L110" s="189">
        <v>17</v>
      </c>
      <c r="M110" s="189">
        <f t="shared" si="41"/>
        <v>42</v>
      </c>
    </row>
    <row r="111" spans="1:13" x14ac:dyDescent="0.2">
      <c r="A111" s="185" t="s">
        <v>69</v>
      </c>
      <c r="B111" s="189">
        <f t="shared" si="37"/>
        <v>3.5</v>
      </c>
      <c r="C111" s="189">
        <v>2</v>
      </c>
      <c r="D111" s="189">
        <v>1.5</v>
      </c>
      <c r="E111" s="189">
        <f t="shared" si="38"/>
        <v>42</v>
      </c>
      <c r="F111" s="189">
        <f t="shared" si="39"/>
        <v>42</v>
      </c>
      <c r="G111" s="189">
        <f t="shared" si="42"/>
        <v>0</v>
      </c>
      <c r="H111" s="189">
        <v>0</v>
      </c>
      <c r="I111" s="189">
        <v>0</v>
      </c>
      <c r="J111" s="189">
        <v>0</v>
      </c>
      <c r="K111" s="189">
        <v>21</v>
      </c>
      <c r="L111" s="189">
        <v>21</v>
      </c>
      <c r="M111" s="189">
        <f t="shared" si="41"/>
        <v>42</v>
      </c>
    </row>
    <row r="112" spans="1:13" x14ac:dyDescent="0.2">
      <c r="A112" s="185" t="s">
        <v>96</v>
      </c>
      <c r="B112" s="189">
        <f t="shared" si="37"/>
        <v>3.5</v>
      </c>
      <c r="C112" s="189">
        <v>3</v>
      </c>
      <c r="D112" s="189">
        <v>0.5</v>
      </c>
      <c r="E112" s="189">
        <f t="shared" si="38"/>
        <v>42</v>
      </c>
      <c r="F112" s="189">
        <f t="shared" si="39"/>
        <v>42</v>
      </c>
      <c r="G112" s="189">
        <f t="shared" si="42"/>
        <v>0</v>
      </c>
      <c r="H112" s="189">
        <v>0</v>
      </c>
      <c r="I112" s="189">
        <v>0</v>
      </c>
      <c r="J112" s="189">
        <v>0</v>
      </c>
      <c r="K112" s="189">
        <v>11</v>
      </c>
      <c r="L112" s="189">
        <v>31</v>
      </c>
      <c r="M112" s="189">
        <f t="shared" si="41"/>
        <v>42</v>
      </c>
    </row>
    <row r="113" spans="1:13" x14ac:dyDescent="0.2">
      <c r="A113" s="185" t="s">
        <v>70</v>
      </c>
      <c r="B113" s="189">
        <f t="shared" si="37"/>
        <v>3.5</v>
      </c>
      <c r="C113" s="189">
        <v>3</v>
      </c>
      <c r="D113" s="189">
        <v>0.5</v>
      </c>
      <c r="E113" s="189">
        <f t="shared" si="38"/>
        <v>42</v>
      </c>
      <c r="F113" s="189">
        <f t="shared" si="39"/>
        <v>42</v>
      </c>
      <c r="G113" s="189">
        <f t="shared" si="42"/>
        <v>0</v>
      </c>
      <c r="H113" s="189">
        <v>0</v>
      </c>
      <c r="I113" s="189">
        <v>0</v>
      </c>
      <c r="J113" s="189">
        <v>0</v>
      </c>
      <c r="K113" s="189">
        <v>11</v>
      </c>
      <c r="L113" s="189">
        <v>31</v>
      </c>
      <c r="M113" s="189">
        <f t="shared" si="41"/>
        <v>42</v>
      </c>
    </row>
    <row r="114" spans="1:13" x14ac:dyDescent="0.2">
      <c r="A114" s="185" t="s">
        <v>71</v>
      </c>
      <c r="B114" s="189">
        <f t="shared" si="37"/>
        <v>3.5</v>
      </c>
      <c r="C114" s="189">
        <v>2</v>
      </c>
      <c r="D114" s="189">
        <v>1.5</v>
      </c>
      <c r="E114" s="189">
        <f t="shared" si="38"/>
        <v>42</v>
      </c>
      <c r="F114" s="189">
        <f t="shared" si="39"/>
        <v>42</v>
      </c>
      <c r="G114" s="189">
        <f t="shared" si="42"/>
        <v>0</v>
      </c>
      <c r="H114" s="189">
        <v>0</v>
      </c>
      <c r="I114" s="189">
        <v>0</v>
      </c>
      <c r="J114" s="189">
        <v>0</v>
      </c>
      <c r="K114" s="189">
        <v>12</v>
      </c>
      <c r="L114" s="189">
        <v>30</v>
      </c>
      <c r="M114" s="189">
        <f t="shared" si="41"/>
        <v>42</v>
      </c>
    </row>
    <row r="115" spans="1:13" x14ac:dyDescent="0.2">
      <c r="A115" s="159" t="s">
        <v>386</v>
      </c>
      <c r="B115" s="158">
        <f t="shared" si="37"/>
        <v>4</v>
      </c>
      <c r="C115" s="157">
        <v>3</v>
      </c>
      <c r="D115" s="157">
        <v>1</v>
      </c>
      <c r="E115" s="158">
        <f t="shared" si="38"/>
        <v>48</v>
      </c>
      <c r="F115" s="158">
        <f t="shared" si="39"/>
        <v>48</v>
      </c>
      <c r="G115" s="160">
        <f t="shared" si="42"/>
        <v>0</v>
      </c>
      <c r="H115" s="166">
        <v>0</v>
      </c>
      <c r="I115" s="166">
        <v>0</v>
      </c>
      <c r="J115" s="166">
        <v>0</v>
      </c>
      <c r="K115" s="166">
        <v>22</v>
      </c>
      <c r="L115" s="166">
        <v>26</v>
      </c>
      <c r="M115" s="158">
        <f t="shared" si="41"/>
        <v>48</v>
      </c>
    </row>
    <row r="116" spans="1:13" x14ac:dyDescent="0.2">
      <c r="A116" s="159" t="s">
        <v>386</v>
      </c>
      <c r="B116" s="158">
        <f t="shared" ref="B116" si="43">C116+D116</f>
        <v>4</v>
      </c>
      <c r="C116" s="157">
        <v>3</v>
      </c>
      <c r="D116" s="157">
        <v>1</v>
      </c>
      <c r="E116" s="158">
        <f t="shared" ref="E116" si="44">B116*12</f>
        <v>48</v>
      </c>
      <c r="F116" s="158">
        <f t="shared" ref="F116" si="45">SUM(H116:L116)</f>
        <v>48</v>
      </c>
      <c r="G116" s="160">
        <f t="shared" ref="G116" si="46">+SUM(H116:I116)</f>
        <v>0</v>
      </c>
      <c r="H116" s="166">
        <v>0</v>
      </c>
      <c r="I116" s="166">
        <v>0</v>
      </c>
      <c r="J116" s="166">
        <v>0</v>
      </c>
      <c r="K116" s="166">
        <v>22</v>
      </c>
      <c r="L116" s="166">
        <v>26</v>
      </c>
      <c r="M116" s="158">
        <f t="shared" ref="M116" si="47">+SUM(K116:L116)</f>
        <v>48</v>
      </c>
    </row>
  </sheetData>
  <mergeCells count="1">
    <mergeCell ref="A49:M49"/>
  </mergeCells>
  <phoneticPr fontId="7" type="noConversion"/>
  <conditionalFormatting sqref="E24">
    <cfRule type="expression" dxfId="28" priority="4" stopIfTrue="1">
      <formula>IF(E24=F24,FALSE,TRUE)</formula>
    </cfRule>
  </conditionalFormatting>
  <conditionalFormatting sqref="E28">
    <cfRule type="expression" dxfId="27" priority="49" stopIfTrue="1">
      <formula>IF(E28=F28,FALSE,TRUE)</formula>
    </cfRule>
  </conditionalFormatting>
  <conditionalFormatting sqref="E34:E35 E55 E37:E38">
    <cfRule type="expression" dxfId="26" priority="60" stopIfTrue="1">
      <formula>IF(E34=F34,FALSE,TRUE)</formula>
    </cfRule>
  </conditionalFormatting>
  <conditionalFormatting sqref="E31:E33">
    <cfRule type="expression" dxfId="25" priority="48" stopIfTrue="1">
      <formula>IF(E31=F31,FALSE,TRUE)</formula>
    </cfRule>
  </conditionalFormatting>
  <conditionalFormatting sqref="E39">
    <cfRule type="expression" dxfId="24" priority="34" stopIfTrue="1">
      <formula>IF(E39=F39,FALSE,TRUE)</formula>
    </cfRule>
  </conditionalFormatting>
  <conditionalFormatting sqref="E40:E44">
    <cfRule type="expression" dxfId="23" priority="6" stopIfTrue="1">
      <formula>IF(E40=F40,FALSE,TRUE)</formula>
    </cfRule>
  </conditionalFormatting>
  <conditionalFormatting sqref="E45">
    <cfRule type="expression" dxfId="22" priority="56" stopIfTrue="1">
      <formula>IF(E45=F45,FALSE,TRUE)</formula>
    </cfRule>
  </conditionalFormatting>
  <conditionalFormatting sqref="E46:E48">
    <cfRule type="expression" dxfId="21" priority="32" stopIfTrue="1">
      <formula>IF(E46=F46,FALSE,TRUE)</formula>
    </cfRule>
  </conditionalFormatting>
  <conditionalFormatting sqref="E50:E51">
    <cfRule type="expression" dxfId="20" priority="33" stopIfTrue="1">
      <formula>IF(E50=F50,FALSE,TRUE)</formula>
    </cfRule>
  </conditionalFormatting>
  <conditionalFormatting sqref="E61:E64 E71">
    <cfRule type="expression" dxfId="19" priority="15" stopIfTrue="1">
      <formula>IF(E61=F61,FALSE,TRUE)</formula>
    </cfRule>
  </conditionalFormatting>
  <conditionalFormatting sqref="E65">
    <cfRule type="expression" dxfId="18" priority="19" stopIfTrue="1">
      <formula>IF(E65=F65,FALSE,TRUE)</formula>
    </cfRule>
  </conditionalFormatting>
  <conditionalFormatting sqref="E66 E68:E69 E73 E75:E76">
    <cfRule type="expression" dxfId="17" priority="21" stopIfTrue="1">
      <formula>IF(E66=F66,FALSE,TRUE)</formula>
    </cfRule>
  </conditionalFormatting>
  <conditionalFormatting sqref="E67">
    <cfRule type="expression" dxfId="16" priority="12" stopIfTrue="1">
      <formula>IF(E67=F67,FALSE,TRUE)</formula>
    </cfRule>
  </conditionalFormatting>
  <conditionalFormatting sqref="E70">
    <cfRule type="expression" dxfId="15" priority="18" stopIfTrue="1">
      <formula>IF(E70=F70,FALSE,TRUE)</formula>
    </cfRule>
  </conditionalFormatting>
  <conditionalFormatting sqref="E72">
    <cfRule type="expression" dxfId="14" priority="17" stopIfTrue="1">
      <formula>IF(E72=F72,FALSE,TRUE)</formula>
    </cfRule>
  </conditionalFormatting>
  <conditionalFormatting sqref="E74">
    <cfRule type="expression" dxfId="13" priority="13" stopIfTrue="1">
      <formula>IF(E74=F74,FALSE,TRUE)</formula>
    </cfRule>
  </conditionalFormatting>
  <conditionalFormatting sqref="E77">
    <cfRule type="expression" dxfId="12" priority="14" stopIfTrue="1">
      <formula>IF(E77=F77,FALSE,TRUE)</formula>
    </cfRule>
  </conditionalFormatting>
  <conditionalFormatting sqref="E78:E82">
    <cfRule type="expression" dxfId="11" priority="5" stopIfTrue="1">
      <formula>IF(E78=F78,FALSE,TRUE)</formula>
    </cfRule>
  </conditionalFormatting>
  <conditionalFormatting sqref="E83">
    <cfRule type="expression" dxfId="10" priority="16" stopIfTrue="1">
      <formula>IF(E83=F83,FALSE,TRUE)</formula>
    </cfRule>
  </conditionalFormatting>
  <conditionalFormatting sqref="E84:E93 E95:E102 E115:E116">
    <cfRule type="expression" dxfId="9" priority="7" stopIfTrue="1">
      <formula>IF(E84=F84,FALSE,TRUE)</formula>
    </cfRule>
  </conditionalFormatting>
  <conditionalFormatting sqref="E91:E93">
    <cfRule type="expression" dxfId="8" priority="11" stopIfTrue="1">
      <formula>IF(E91=F91,FALSE,TRUE)</formula>
    </cfRule>
  </conditionalFormatting>
  <conditionalFormatting sqref="E104">
    <cfRule type="expression" dxfId="7" priority="8" stopIfTrue="1">
      <formula>IF(E104=F104,FALSE,TRUE)</formula>
    </cfRule>
  </conditionalFormatting>
  <conditionalFormatting sqref="E105">
    <cfRule type="expression" dxfId="6" priority="10" stopIfTrue="1">
      <formula>IF(E105=F105,FALSE,TRUE)</formula>
    </cfRule>
  </conditionalFormatting>
  <conditionalFormatting sqref="E106">
    <cfRule type="expression" dxfId="5" priority="9" stopIfTrue="1">
      <formula>IF(E106=F106,FALSE,TRUE)</formula>
    </cfRule>
  </conditionalFormatting>
  <conditionalFormatting sqref="E8:E23">
    <cfRule type="expression" dxfId="4" priority="3" stopIfTrue="1">
      <formula>IF(E8=F8,FALSE,TRUE)</formula>
    </cfRule>
  </conditionalFormatting>
  <conditionalFormatting sqref="E30">
    <cfRule type="expression" dxfId="3" priority="2" stopIfTrue="1">
      <formula>IF(E30=F30,FALSE,TRUE)</formula>
    </cfRule>
  </conditionalFormatting>
  <conditionalFormatting sqref="E36">
    <cfRule type="expression" dxfId="2" priority="1" stopIfTrue="1">
      <formula>IF(E36=F36,FALSE,TRUE)</formula>
    </cfRule>
  </conditionalFormatting>
  <pageMargins left="0.74791666666666667" right="0.74791666666666667" top="0.98402777777777783" bottom="0.98402777777777783" header="0.51180555555555562" footer="0.51180555555555562"/>
  <pageSetup scale="61" firstPageNumber="0" orientation="portrait" horizontalDpi="300" verticalDpi="300" r:id="rId1"/>
  <headerFooter alignWithMargins="0"/>
  <ignoredErrors>
    <ignoredError sqref="G47 M47 G37:G38 M37:M38 G49:G50 M49:M50" formulaRang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61FC58-0A82-438A-92A3-150B3B6A6170}">
  <sheetPr>
    <tabColor theme="7" tint="-0.499984740745262"/>
  </sheetPr>
  <dimension ref="A1:N126"/>
  <sheetViews>
    <sheetView topLeftCell="A48" workbookViewId="0">
      <selection activeCell="B68" sqref="B68"/>
    </sheetView>
  </sheetViews>
  <sheetFormatPr defaultRowHeight="12.75" outlineLevelRow="1" x14ac:dyDescent="0.2"/>
  <cols>
    <col min="1" max="1" width="1" customWidth="1"/>
    <col min="2" max="2" width="14.42578125" customWidth="1"/>
    <col min="3" max="3" width="36.140625" customWidth="1"/>
    <col min="4" max="4" width="7.85546875" customWidth="1"/>
    <col min="5" max="6" width="9.140625" style="1"/>
    <col min="7" max="7" width="51.42578125" customWidth="1"/>
    <col min="8" max="8" width="20.140625" customWidth="1"/>
    <col min="9" max="9" width="1.140625" customWidth="1"/>
    <col min="10" max="10" width="5.42578125" customWidth="1"/>
    <col min="11" max="11" width="12.42578125" customWidth="1"/>
    <col min="12" max="12" width="39.5703125" customWidth="1"/>
    <col min="13" max="13" width="13.7109375" customWidth="1"/>
    <col min="14" max="14" width="44.7109375" customWidth="1"/>
  </cols>
  <sheetData>
    <row r="1" spans="1:9" ht="28.5" customHeight="1" thickTop="1" thickBot="1" x14ac:dyDescent="0.35">
      <c r="A1" s="67"/>
      <c r="B1" s="240" t="s">
        <v>357</v>
      </c>
      <c r="C1" s="241"/>
      <c r="D1" s="241"/>
      <c r="E1" s="241"/>
      <c r="F1" s="241"/>
      <c r="G1" s="241"/>
      <c r="H1" s="242"/>
      <c r="I1" s="67"/>
    </row>
    <row r="2" spans="1:9" ht="14.25" thickTop="1" thickBot="1" x14ac:dyDescent="0.25">
      <c r="A2" s="67"/>
      <c r="B2" s="243"/>
      <c r="C2" s="244"/>
      <c r="D2" s="244"/>
      <c r="E2" s="244"/>
      <c r="F2" s="244"/>
      <c r="G2" s="244"/>
      <c r="H2" s="245"/>
      <c r="I2" s="67"/>
    </row>
    <row r="3" spans="1:9" ht="30.75" customHeight="1" thickTop="1" thickBot="1" x14ac:dyDescent="0.3">
      <c r="A3" s="67"/>
      <c r="B3" s="246" t="s">
        <v>128</v>
      </c>
      <c r="C3" s="247"/>
      <c r="D3" s="247"/>
      <c r="E3" s="247"/>
      <c r="F3" s="247"/>
      <c r="G3" s="247"/>
      <c r="H3" s="248"/>
      <c r="I3" s="67"/>
    </row>
    <row r="4" spans="1:9" ht="20.25" thickTop="1" thickBot="1" x14ac:dyDescent="0.35">
      <c r="A4" s="67"/>
      <c r="B4" s="68" t="s">
        <v>129</v>
      </c>
      <c r="C4" s="69"/>
      <c r="D4" s="69"/>
      <c r="E4" s="70"/>
      <c r="F4" s="70"/>
      <c r="G4" s="67"/>
      <c r="H4" s="71"/>
      <c r="I4" s="67"/>
    </row>
    <row r="5" spans="1:9" ht="20.100000000000001" customHeight="1" outlineLevel="1" thickTop="1" thickBot="1" x14ac:dyDescent="0.3">
      <c r="A5" s="67"/>
      <c r="B5" s="72" t="s">
        <v>130</v>
      </c>
      <c r="C5" s="73"/>
      <c r="D5" s="74" t="s">
        <v>131</v>
      </c>
      <c r="E5" s="75" t="s">
        <v>132</v>
      </c>
      <c r="F5" s="75" t="s">
        <v>133</v>
      </c>
      <c r="G5" s="75" t="s">
        <v>134</v>
      </c>
      <c r="H5" s="76" t="s">
        <v>135</v>
      </c>
      <c r="I5" s="67"/>
    </row>
    <row r="6" spans="1:9" ht="20.100000000000001" customHeight="1" outlineLevel="1" thickTop="1" x14ac:dyDescent="0.25">
      <c r="A6" s="67"/>
      <c r="B6" s="77" t="s">
        <v>387</v>
      </c>
      <c r="C6" s="78" t="s">
        <v>358</v>
      </c>
      <c r="D6" s="167"/>
      <c r="E6" s="79" t="s">
        <v>136</v>
      </c>
      <c r="F6" s="147">
        <v>9</v>
      </c>
      <c r="G6" s="78" t="s">
        <v>137</v>
      </c>
      <c r="H6" s="80"/>
      <c r="I6" s="67"/>
    </row>
    <row r="7" spans="1:9" ht="20.100000000000001" customHeight="1" outlineLevel="1" x14ac:dyDescent="0.25">
      <c r="A7" s="67"/>
      <c r="B7" s="81" t="s">
        <v>138</v>
      </c>
      <c r="C7" s="82" t="s">
        <v>139</v>
      </c>
      <c r="D7" s="83"/>
      <c r="E7" s="84" t="s">
        <v>140</v>
      </c>
      <c r="F7" s="85">
        <v>3.3</v>
      </c>
      <c r="G7" s="82"/>
      <c r="H7" s="86"/>
      <c r="I7" s="67"/>
    </row>
    <row r="8" spans="1:9" ht="20.100000000000001" customHeight="1" outlineLevel="1" x14ac:dyDescent="0.25">
      <c r="A8" s="67"/>
      <c r="B8" s="81" t="s">
        <v>141</v>
      </c>
      <c r="C8" s="82" t="s">
        <v>142</v>
      </c>
      <c r="D8" s="83"/>
      <c r="E8" s="84" t="s">
        <v>140</v>
      </c>
      <c r="F8" s="85">
        <v>3.3</v>
      </c>
      <c r="G8" s="82"/>
      <c r="H8" s="86"/>
      <c r="I8" s="67"/>
    </row>
    <row r="9" spans="1:9" ht="20.100000000000001" customHeight="1" outlineLevel="1" x14ac:dyDescent="0.25">
      <c r="A9" s="67"/>
      <c r="B9" s="87" t="s">
        <v>388</v>
      </c>
      <c r="C9" s="82" t="s">
        <v>143</v>
      </c>
      <c r="D9" s="83"/>
      <c r="E9" s="84" t="s">
        <v>140</v>
      </c>
      <c r="F9" s="85">
        <v>3.3</v>
      </c>
      <c r="G9" s="82" t="s">
        <v>137</v>
      </c>
      <c r="H9" s="162" t="s">
        <v>338</v>
      </c>
      <c r="I9" s="67"/>
    </row>
    <row r="10" spans="1:9" ht="20.100000000000001" customHeight="1" outlineLevel="1" x14ac:dyDescent="0.25">
      <c r="A10" s="67"/>
      <c r="B10" s="81" t="s">
        <v>144</v>
      </c>
      <c r="C10" s="82" t="s">
        <v>145</v>
      </c>
      <c r="D10" s="83"/>
      <c r="E10" s="84" t="s">
        <v>136</v>
      </c>
      <c r="F10" s="85">
        <v>3.3</v>
      </c>
      <c r="G10" s="82"/>
      <c r="H10" s="86"/>
      <c r="I10" s="67"/>
    </row>
    <row r="11" spans="1:9" ht="20.100000000000001" customHeight="1" outlineLevel="1" x14ac:dyDescent="0.25">
      <c r="A11" s="67"/>
      <c r="B11" s="81" t="s">
        <v>146</v>
      </c>
      <c r="C11" s="82" t="s">
        <v>147</v>
      </c>
      <c r="D11" s="83"/>
      <c r="E11" s="84" t="s">
        <v>140</v>
      </c>
      <c r="F11" s="85">
        <v>3.3</v>
      </c>
      <c r="G11" s="82" t="s">
        <v>137</v>
      </c>
      <c r="H11" s="86"/>
      <c r="I11" s="67"/>
    </row>
    <row r="12" spans="1:9" ht="20.100000000000001" customHeight="1" outlineLevel="1" x14ac:dyDescent="0.25">
      <c r="A12" s="67"/>
      <c r="B12" s="81" t="s">
        <v>148</v>
      </c>
      <c r="C12" s="82" t="s">
        <v>149</v>
      </c>
      <c r="D12" s="83"/>
      <c r="E12" s="84" t="s">
        <v>150</v>
      </c>
      <c r="F12" s="85">
        <v>3.3</v>
      </c>
      <c r="G12" s="82" t="s">
        <v>137</v>
      </c>
      <c r="H12" s="86"/>
      <c r="I12" s="67"/>
    </row>
    <row r="13" spans="1:9" ht="20.100000000000001" customHeight="1" outlineLevel="1" x14ac:dyDescent="0.25">
      <c r="A13" s="67"/>
      <c r="B13" s="81" t="s">
        <v>151</v>
      </c>
      <c r="C13" s="82" t="s">
        <v>152</v>
      </c>
      <c r="D13" s="83"/>
      <c r="E13" s="84" t="s">
        <v>150</v>
      </c>
      <c r="F13" s="85">
        <v>3.3</v>
      </c>
      <c r="G13" s="82"/>
      <c r="H13" s="86"/>
      <c r="I13" s="67"/>
    </row>
    <row r="14" spans="1:9" ht="20.100000000000001" customHeight="1" outlineLevel="1" x14ac:dyDescent="0.25">
      <c r="A14" s="67"/>
      <c r="B14" s="81" t="s">
        <v>153</v>
      </c>
      <c r="C14" s="82" t="s">
        <v>154</v>
      </c>
      <c r="D14" s="83"/>
      <c r="E14" s="84" t="s">
        <v>150</v>
      </c>
      <c r="F14" s="85">
        <v>2.5</v>
      </c>
      <c r="G14" s="82"/>
      <c r="H14" s="86"/>
      <c r="I14" s="67"/>
    </row>
    <row r="15" spans="1:9" ht="20.100000000000001" customHeight="1" outlineLevel="1" x14ac:dyDescent="0.25">
      <c r="A15" s="67"/>
      <c r="B15" s="81" t="s">
        <v>155</v>
      </c>
      <c r="C15" s="82" t="s">
        <v>156</v>
      </c>
      <c r="D15" s="83"/>
      <c r="E15" s="84" t="s">
        <v>150</v>
      </c>
      <c r="F15" s="85">
        <v>3.3</v>
      </c>
      <c r="G15" s="82" t="s">
        <v>137</v>
      </c>
      <c r="H15" s="86"/>
      <c r="I15" s="67"/>
    </row>
    <row r="16" spans="1:9" ht="20.100000000000001" customHeight="1" outlineLevel="1" x14ac:dyDescent="0.25">
      <c r="A16" s="67"/>
      <c r="B16" s="81" t="s">
        <v>157</v>
      </c>
      <c r="C16" s="82" t="s">
        <v>158</v>
      </c>
      <c r="D16" s="83"/>
      <c r="E16" s="84" t="s">
        <v>150</v>
      </c>
      <c r="F16" s="85">
        <v>3.3</v>
      </c>
      <c r="G16" s="82" t="s">
        <v>137</v>
      </c>
      <c r="H16" s="86"/>
      <c r="I16" s="67"/>
    </row>
    <row r="17" spans="1:9" ht="20.100000000000001" customHeight="1" outlineLevel="1" x14ac:dyDescent="0.25">
      <c r="A17" s="67"/>
      <c r="B17" s="81" t="s">
        <v>159</v>
      </c>
      <c r="C17" s="82" t="s">
        <v>160</v>
      </c>
      <c r="D17" s="83"/>
      <c r="E17" s="84" t="s">
        <v>150</v>
      </c>
      <c r="F17" s="85">
        <v>1.7</v>
      </c>
      <c r="G17" s="82"/>
      <c r="H17" s="86"/>
      <c r="I17" s="67"/>
    </row>
    <row r="18" spans="1:9" ht="20.100000000000001" customHeight="1" outlineLevel="1" thickBot="1" x14ac:dyDescent="0.3">
      <c r="A18" s="67"/>
      <c r="B18" s="81" t="s">
        <v>161</v>
      </c>
      <c r="C18" s="88" t="s">
        <v>162</v>
      </c>
      <c r="D18" s="89"/>
      <c r="E18" s="90" t="s">
        <v>136</v>
      </c>
      <c r="F18" s="85" t="s">
        <v>163</v>
      </c>
      <c r="G18" s="82" t="s">
        <v>164</v>
      </c>
      <c r="H18" s="86"/>
      <c r="I18" s="67"/>
    </row>
    <row r="19" spans="1:9" ht="20.100000000000001" customHeight="1" outlineLevel="1" thickTop="1" thickBot="1" x14ac:dyDescent="0.35">
      <c r="A19" s="67"/>
      <c r="B19" s="91" t="s">
        <v>165</v>
      </c>
      <c r="C19" s="243"/>
      <c r="D19" s="244"/>
      <c r="E19" s="245"/>
      <c r="F19" s="92">
        <v>42.9</v>
      </c>
      <c r="G19" s="93"/>
      <c r="H19" s="94"/>
      <c r="I19" s="67"/>
    </row>
    <row r="20" spans="1:9" ht="13.5" thickTop="1" x14ac:dyDescent="0.2">
      <c r="A20" s="67"/>
      <c r="B20" s="249"/>
      <c r="C20" s="250"/>
      <c r="D20" s="250"/>
      <c r="E20" s="250"/>
      <c r="F20" s="250"/>
      <c r="G20" s="250"/>
      <c r="H20" s="251"/>
      <c r="I20" s="67"/>
    </row>
    <row r="21" spans="1:9" ht="19.5" thickBot="1" x14ac:dyDescent="0.35">
      <c r="A21" s="67"/>
      <c r="B21" s="68" t="s">
        <v>166</v>
      </c>
      <c r="C21" s="67"/>
      <c r="D21" s="67"/>
      <c r="E21" s="70"/>
      <c r="F21" s="70"/>
      <c r="G21" s="67"/>
      <c r="H21" s="71"/>
      <c r="I21" s="67"/>
    </row>
    <row r="22" spans="1:9" ht="20.100000000000001" customHeight="1" thickTop="1" thickBot="1" x14ac:dyDescent="0.3">
      <c r="A22" s="67"/>
      <c r="B22" s="72" t="s">
        <v>130</v>
      </c>
      <c r="C22" s="73"/>
      <c r="D22" s="75"/>
      <c r="E22" s="75" t="s">
        <v>132</v>
      </c>
      <c r="F22" s="75" t="s">
        <v>133</v>
      </c>
      <c r="G22" s="75" t="s">
        <v>134</v>
      </c>
      <c r="H22" s="75" t="s">
        <v>135</v>
      </c>
      <c r="I22" s="67"/>
    </row>
    <row r="23" spans="1:9" ht="27" outlineLevel="1" thickTop="1" x14ac:dyDescent="0.25">
      <c r="A23" s="67"/>
      <c r="B23" s="81" t="s">
        <v>167</v>
      </c>
      <c r="C23" s="97" t="s">
        <v>168</v>
      </c>
      <c r="D23" s="83"/>
      <c r="E23" s="84" t="s">
        <v>140</v>
      </c>
      <c r="F23" s="85">
        <v>4.25</v>
      </c>
      <c r="G23" s="97" t="s">
        <v>390</v>
      </c>
      <c r="H23" s="86"/>
      <c r="I23" s="67"/>
    </row>
    <row r="24" spans="1:9" ht="18" customHeight="1" outlineLevel="1" x14ac:dyDescent="0.25">
      <c r="A24" s="67"/>
      <c r="B24" s="81" t="s">
        <v>322</v>
      </c>
      <c r="C24" s="97" t="s">
        <v>323</v>
      </c>
      <c r="D24" s="83"/>
      <c r="E24" s="84" t="s">
        <v>150</v>
      </c>
      <c r="F24" s="85">
        <v>3.75</v>
      </c>
      <c r="G24" s="97" t="s">
        <v>404</v>
      </c>
      <c r="H24" s="86"/>
      <c r="I24" s="67"/>
    </row>
    <row r="25" spans="1:9" ht="18" customHeight="1" outlineLevel="1" x14ac:dyDescent="0.25">
      <c r="A25" s="67"/>
      <c r="B25" s="81" t="s">
        <v>377</v>
      </c>
      <c r="C25" s="97" t="s">
        <v>378</v>
      </c>
      <c r="D25" s="83"/>
      <c r="E25" s="84" t="s">
        <v>140</v>
      </c>
      <c r="F25" s="85">
        <v>3.5</v>
      </c>
      <c r="G25" s="97" t="s">
        <v>379</v>
      </c>
      <c r="H25" s="190" t="s">
        <v>389</v>
      </c>
      <c r="I25" s="67"/>
    </row>
    <row r="26" spans="1:9" ht="18" customHeight="1" outlineLevel="1" x14ac:dyDescent="0.25">
      <c r="A26" s="67"/>
      <c r="B26" s="81" t="s">
        <v>380</v>
      </c>
      <c r="C26" s="97" t="s">
        <v>381</v>
      </c>
      <c r="D26" s="83"/>
      <c r="E26" s="84" t="s">
        <v>150</v>
      </c>
      <c r="F26" s="85">
        <v>3.5</v>
      </c>
      <c r="G26" s="97" t="s">
        <v>379</v>
      </c>
      <c r="H26" s="86"/>
      <c r="I26" s="67"/>
    </row>
    <row r="27" spans="1:9" ht="20.100000000000001" customHeight="1" outlineLevel="1" x14ac:dyDescent="0.25">
      <c r="A27" s="67"/>
      <c r="B27" s="81" t="s">
        <v>169</v>
      </c>
      <c r="C27" s="97" t="s">
        <v>170</v>
      </c>
      <c r="D27" s="83"/>
      <c r="E27" s="84" t="s">
        <v>150</v>
      </c>
      <c r="F27" s="85">
        <v>4.25</v>
      </c>
      <c r="G27" s="82" t="s">
        <v>167</v>
      </c>
      <c r="H27" s="86"/>
      <c r="I27" s="67"/>
    </row>
    <row r="28" spans="1:9" ht="15.75" outlineLevel="1" x14ac:dyDescent="0.25">
      <c r="A28" s="67"/>
      <c r="B28" s="81" t="s">
        <v>172</v>
      </c>
      <c r="C28" s="97" t="s">
        <v>173</v>
      </c>
      <c r="D28" s="83"/>
      <c r="E28" s="84" t="s">
        <v>140</v>
      </c>
      <c r="F28" s="85">
        <v>4</v>
      </c>
      <c r="G28" s="82" t="s">
        <v>174</v>
      </c>
      <c r="H28" s="86"/>
      <c r="I28" s="67"/>
    </row>
    <row r="29" spans="1:9" ht="20.100000000000001" customHeight="1" outlineLevel="1" x14ac:dyDescent="0.25">
      <c r="A29" s="67"/>
      <c r="B29" s="81" t="s">
        <v>175</v>
      </c>
      <c r="C29" s="97" t="s">
        <v>176</v>
      </c>
      <c r="D29" s="83"/>
      <c r="E29" s="84" t="s">
        <v>150</v>
      </c>
      <c r="F29" s="85">
        <v>4</v>
      </c>
      <c r="G29" s="82" t="s">
        <v>339</v>
      </c>
      <c r="H29" s="86"/>
      <c r="I29" s="67"/>
    </row>
    <row r="30" spans="1:9" ht="21.75" customHeight="1" outlineLevel="1" x14ac:dyDescent="0.25">
      <c r="A30" s="67"/>
      <c r="B30" s="81" t="s">
        <v>177</v>
      </c>
      <c r="C30" s="97" t="s">
        <v>324</v>
      </c>
      <c r="D30" s="83"/>
      <c r="E30" s="84" t="s">
        <v>140</v>
      </c>
      <c r="F30" s="85">
        <v>4</v>
      </c>
      <c r="G30" s="82" t="s">
        <v>216</v>
      </c>
      <c r="H30" s="86"/>
      <c r="I30" s="67"/>
    </row>
    <row r="31" spans="1:9" ht="24.75" customHeight="1" outlineLevel="1" x14ac:dyDescent="0.25">
      <c r="A31" s="67"/>
      <c r="B31" s="81" t="s">
        <v>179</v>
      </c>
      <c r="C31" s="97" t="s">
        <v>180</v>
      </c>
      <c r="D31" s="83"/>
      <c r="E31" s="84" t="s">
        <v>150</v>
      </c>
      <c r="F31" s="85">
        <v>3.75</v>
      </c>
      <c r="G31" s="97" t="s">
        <v>391</v>
      </c>
      <c r="H31" s="86"/>
      <c r="I31" s="67"/>
    </row>
    <row r="32" spans="1:9" ht="21.75" customHeight="1" outlineLevel="1" x14ac:dyDescent="0.25">
      <c r="A32" s="67"/>
      <c r="B32" s="81" t="s">
        <v>177</v>
      </c>
      <c r="C32" s="97" t="s">
        <v>324</v>
      </c>
      <c r="D32" s="83"/>
      <c r="E32" s="84" t="s">
        <v>140</v>
      </c>
      <c r="F32" s="85">
        <v>4</v>
      </c>
      <c r="G32" s="82" t="s">
        <v>216</v>
      </c>
      <c r="H32" s="86"/>
      <c r="I32" s="67"/>
    </row>
    <row r="33" spans="1:9" ht="23.25" customHeight="1" outlineLevel="1" x14ac:dyDescent="0.25">
      <c r="A33" s="67"/>
      <c r="B33" s="81" t="s">
        <v>345</v>
      </c>
      <c r="C33" s="97" t="s">
        <v>395</v>
      </c>
      <c r="D33" s="83"/>
      <c r="E33" s="84" t="s">
        <v>140</v>
      </c>
      <c r="F33" s="85">
        <v>5</v>
      </c>
      <c r="G33" s="97" t="s">
        <v>346</v>
      </c>
      <c r="H33" s="168" t="s">
        <v>347</v>
      </c>
      <c r="I33" s="67"/>
    </row>
    <row r="34" spans="1:9" ht="20.100000000000001" customHeight="1" outlineLevel="1" thickBot="1" x14ac:dyDescent="0.3">
      <c r="A34" s="67"/>
      <c r="B34" s="81" t="s">
        <v>348</v>
      </c>
      <c r="C34" s="97" t="s">
        <v>349</v>
      </c>
      <c r="D34" s="83"/>
      <c r="E34" s="84" t="s">
        <v>150</v>
      </c>
      <c r="F34" s="85">
        <v>3</v>
      </c>
      <c r="G34" s="82" t="s">
        <v>177</v>
      </c>
      <c r="H34" s="86"/>
      <c r="I34" s="67"/>
    </row>
    <row r="35" spans="1:9" ht="20.100000000000001" customHeight="1" outlineLevel="1" thickTop="1" thickBot="1" x14ac:dyDescent="0.35">
      <c r="A35" s="67"/>
      <c r="B35" s="99" t="s">
        <v>165</v>
      </c>
      <c r="C35" s="237"/>
      <c r="D35" s="238"/>
      <c r="E35" s="239"/>
      <c r="F35" s="100">
        <v>43</v>
      </c>
      <c r="G35" s="88"/>
      <c r="H35" s="94"/>
      <c r="I35" s="67"/>
    </row>
    <row r="36" spans="1:9" ht="13.5" thickTop="1" x14ac:dyDescent="0.2">
      <c r="A36" s="67"/>
      <c r="B36" s="101"/>
      <c r="D36" s="102"/>
      <c r="F36" s="103"/>
      <c r="H36" s="104"/>
      <c r="I36" s="67"/>
    </row>
    <row r="37" spans="1:9" ht="19.5" thickBot="1" x14ac:dyDescent="0.35">
      <c r="A37" s="67"/>
      <c r="B37" s="105" t="s">
        <v>181</v>
      </c>
      <c r="C37" s="67"/>
      <c r="D37" s="67"/>
      <c r="E37" s="70"/>
      <c r="F37" s="106"/>
      <c r="G37" s="67"/>
      <c r="H37" s="71"/>
      <c r="I37" s="67"/>
    </row>
    <row r="38" spans="1:9" ht="20.100000000000001" customHeight="1" outlineLevel="1" thickTop="1" thickBot="1" x14ac:dyDescent="0.3">
      <c r="A38" s="67"/>
      <c r="B38" s="107" t="s">
        <v>130</v>
      </c>
      <c r="C38" s="73"/>
      <c r="D38" s="75"/>
      <c r="E38" s="75" t="s">
        <v>132</v>
      </c>
      <c r="F38" s="108" t="s">
        <v>133</v>
      </c>
      <c r="G38" s="75" t="s">
        <v>134</v>
      </c>
      <c r="H38" s="75" t="s">
        <v>135</v>
      </c>
      <c r="I38" s="67"/>
    </row>
    <row r="39" spans="1:9" ht="20.100000000000001" customHeight="1" outlineLevel="1" thickTop="1" x14ac:dyDescent="0.25">
      <c r="A39" s="67"/>
      <c r="B39" s="77" t="s">
        <v>325</v>
      </c>
      <c r="C39" s="109" t="s">
        <v>24</v>
      </c>
      <c r="D39" s="167"/>
      <c r="E39" s="79" t="s">
        <v>140</v>
      </c>
      <c r="F39" s="79">
        <v>4</v>
      </c>
      <c r="G39" s="80" t="s">
        <v>326</v>
      </c>
      <c r="H39" s="80"/>
      <c r="I39" s="67"/>
    </row>
    <row r="40" spans="1:9" ht="20.100000000000001" customHeight="1" outlineLevel="1" x14ac:dyDescent="0.25">
      <c r="A40" s="67"/>
      <c r="B40" s="81" t="s">
        <v>182</v>
      </c>
      <c r="C40" s="97" t="s">
        <v>183</v>
      </c>
      <c r="D40" s="83"/>
      <c r="E40" s="84" t="s">
        <v>140</v>
      </c>
      <c r="F40" s="84">
        <v>3.5</v>
      </c>
      <c r="G40" s="86" t="s">
        <v>184</v>
      </c>
      <c r="H40" s="110" t="s">
        <v>383</v>
      </c>
      <c r="I40" s="67"/>
    </row>
    <row r="41" spans="1:9" ht="20.100000000000001" customHeight="1" outlineLevel="1" x14ac:dyDescent="0.25">
      <c r="A41" s="67"/>
      <c r="B41" s="81" t="s">
        <v>430</v>
      </c>
      <c r="C41" s="97" t="s">
        <v>240</v>
      </c>
      <c r="D41" s="83"/>
      <c r="E41" s="84" t="s">
        <v>140</v>
      </c>
      <c r="F41" s="84">
        <v>4</v>
      </c>
      <c r="G41" s="86" t="s">
        <v>431</v>
      </c>
      <c r="H41" s="110"/>
      <c r="I41" s="67"/>
    </row>
    <row r="42" spans="1:9" ht="20.100000000000001" customHeight="1" outlineLevel="1" x14ac:dyDescent="0.25">
      <c r="A42" s="67"/>
      <c r="B42" s="81" t="s">
        <v>327</v>
      </c>
      <c r="C42" s="97" t="s">
        <v>328</v>
      </c>
      <c r="D42" s="83"/>
      <c r="E42" s="84" t="s">
        <v>140</v>
      </c>
      <c r="F42" s="84">
        <v>4.25</v>
      </c>
      <c r="G42" s="86" t="s">
        <v>326</v>
      </c>
      <c r="H42" s="86"/>
      <c r="I42" s="67"/>
    </row>
    <row r="43" spans="1:9" ht="26.25" outlineLevel="1" x14ac:dyDescent="0.25">
      <c r="A43" s="67"/>
      <c r="B43" s="81" t="s">
        <v>185</v>
      </c>
      <c r="C43" s="97" t="s">
        <v>186</v>
      </c>
      <c r="D43" s="83"/>
      <c r="E43" s="84" t="s">
        <v>140</v>
      </c>
      <c r="F43" s="84">
        <v>4</v>
      </c>
      <c r="G43" s="86" t="s">
        <v>187</v>
      </c>
      <c r="H43" s="86"/>
      <c r="I43" s="67"/>
    </row>
    <row r="44" spans="1:9" ht="24" customHeight="1" outlineLevel="1" x14ac:dyDescent="0.25">
      <c r="A44" s="67"/>
      <c r="B44" s="81" t="s">
        <v>329</v>
      </c>
      <c r="C44" s="97" t="s">
        <v>330</v>
      </c>
      <c r="D44" s="83"/>
      <c r="E44" s="84" t="s">
        <v>150</v>
      </c>
      <c r="F44" s="84">
        <v>3.5</v>
      </c>
      <c r="G44" s="86" t="s">
        <v>392</v>
      </c>
      <c r="H44" s="110" t="s">
        <v>331</v>
      </c>
      <c r="I44" s="67"/>
    </row>
    <row r="45" spans="1:9" ht="20.100000000000001" customHeight="1" outlineLevel="1" x14ac:dyDescent="0.25">
      <c r="A45" s="67"/>
      <c r="B45" s="81" t="s">
        <v>332</v>
      </c>
      <c r="C45" s="97" t="s">
        <v>333</v>
      </c>
      <c r="D45" s="83"/>
      <c r="E45" s="84" t="s">
        <v>150</v>
      </c>
      <c r="F45" s="84">
        <v>4</v>
      </c>
      <c r="G45" s="86" t="s">
        <v>179</v>
      </c>
      <c r="H45" s="110"/>
      <c r="I45" s="67"/>
    </row>
    <row r="46" spans="1:9" ht="23.25" customHeight="1" outlineLevel="1" x14ac:dyDescent="0.25">
      <c r="A46" s="67"/>
      <c r="B46" s="81" t="s">
        <v>393</v>
      </c>
      <c r="C46" s="97" t="s">
        <v>394</v>
      </c>
      <c r="D46" s="83"/>
      <c r="E46" s="84" t="s">
        <v>150</v>
      </c>
      <c r="F46" s="84">
        <v>3.5</v>
      </c>
      <c r="G46" s="86" t="s">
        <v>193</v>
      </c>
      <c r="H46" s="86"/>
      <c r="I46" s="67"/>
    </row>
    <row r="47" spans="1:9" ht="29.45" customHeight="1" outlineLevel="1" x14ac:dyDescent="0.25">
      <c r="A47" s="67"/>
      <c r="B47" s="81" t="s">
        <v>334</v>
      </c>
      <c r="C47" s="97" t="s">
        <v>335</v>
      </c>
      <c r="D47" s="83"/>
      <c r="E47" s="84" t="s">
        <v>150</v>
      </c>
      <c r="F47" s="84">
        <v>3.5</v>
      </c>
      <c r="G47" s="86" t="s">
        <v>336</v>
      </c>
      <c r="H47" s="86"/>
      <c r="I47" s="67"/>
    </row>
    <row r="48" spans="1:9" ht="27" outlineLevel="1" thickBot="1" x14ac:dyDescent="0.3">
      <c r="A48" s="67"/>
      <c r="B48" s="98" t="s">
        <v>194</v>
      </c>
      <c r="C48" s="111" t="s">
        <v>195</v>
      </c>
      <c r="D48" s="89"/>
      <c r="E48" s="90" t="s">
        <v>196</v>
      </c>
      <c r="F48" s="161">
        <v>3</v>
      </c>
      <c r="G48" s="88"/>
      <c r="H48" s="94"/>
      <c r="I48" s="67"/>
    </row>
    <row r="49" spans="1:9" ht="20.100000000000001" customHeight="1" outlineLevel="1" thickTop="1" thickBot="1" x14ac:dyDescent="0.35">
      <c r="A49" s="67"/>
      <c r="B49" s="99" t="s">
        <v>165</v>
      </c>
      <c r="C49" s="237"/>
      <c r="D49" s="238"/>
      <c r="E49" s="239"/>
      <c r="F49" s="156">
        <v>33</v>
      </c>
      <c r="G49" s="112"/>
      <c r="H49" s="113"/>
      <c r="I49" s="67"/>
    </row>
    <row r="50" spans="1:9" ht="13.5" thickTop="1" x14ac:dyDescent="0.2">
      <c r="A50" s="67"/>
      <c r="B50" s="114"/>
      <c r="C50" s="102"/>
      <c r="D50" s="102"/>
      <c r="H50" s="115"/>
      <c r="I50" s="67"/>
    </row>
    <row r="51" spans="1:9" ht="19.5" thickBot="1" x14ac:dyDescent="0.35">
      <c r="A51" s="67"/>
      <c r="B51" s="105" t="s">
        <v>197</v>
      </c>
      <c r="C51" s="67"/>
      <c r="D51" s="67"/>
      <c r="E51" s="70"/>
      <c r="F51" s="70"/>
      <c r="G51" s="67"/>
      <c r="H51" s="116"/>
      <c r="I51" s="67"/>
    </row>
    <row r="52" spans="1:9" ht="20.100000000000001" customHeight="1" outlineLevel="1" thickTop="1" thickBot="1" x14ac:dyDescent="0.3">
      <c r="A52" s="67"/>
      <c r="B52" s="107" t="s">
        <v>130</v>
      </c>
      <c r="C52" s="73"/>
      <c r="D52" s="75"/>
      <c r="E52" s="75" t="s">
        <v>198</v>
      </c>
      <c r="F52" s="75" t="s">
        <v>133</v>
      </c>
      <c r="G52" s="75" t="s">
        <v>199</v>
      </c>
      <c r="H52" s="117"/>
      <c r="I52" s="67"/>
    </row>
    <row r="53" spans="1:9" ht="27.75" outlineLevel="1" thickTop="1" thickBot="1" x14ac:dyDescent="0.3">
      <c r="A53" s="67"/>
      <c r="B53" s="118" t="s">
        <v>200</v>
      </c>
      <c r="C53" s="119" t="s">
        <v>201</v>
      </c>
      <c r="D53" s="120"/>
      <c r="E53" s="121" t="s">
        <v>136</v>
      </c>
      <c r="F53" s="121">
        <v>7</v>
      </c>
      <c r="G53" s="122" t="s">
        <v>202</v>
      </c>
      <c r="H53" s="115"/>
      <c r="I53" s="67"/>
    </row>
    <row r="54" spans="1:9" ht="20.100000000000001" customHeight="1" outlineLevel="1" thickTop="1" thickBot="1" x14ac:dyDescent="0.3">
      <c r="A54" s="67"/>
      <c r="B54" s="123" t="s">
        <v>165</v>
      </c>
      <c r="C54" s="124"/>
      <c r="D54" s="125"/>
      <c r="E54" s="126"/>
      <c r="F54" s="127"/>
      <c r="G54" s="124"/>
      <c r="H54" s="128"/>
      <c r="I54" s="67"/>
    </row>
    <row r="55" spans="1:9" ht="20.100000000000001" customHeight="1" outlineLevel="1" thickTop="1" thickBot="1" x14ac:dyDescent="0.3">
      <c r="A55" s="67"/>
      <c r="B55" s="254" t="s">
        <v>203</v>
      </c>
      <c r="C55" s="255"/>
      <c r="D55" s="255"/>
      <c r="E55" s="255"/>
      <c r="F55" s="255"/>
      <c r="G55" s="255"/>
      <c r="H55" s="256"/>
      <c r="I55" s="67"/>
    </row>
    <row r="56" spans="1:9" ht="20.100000000000001" customHeight="1" outlineLevel="1" thickTop="1" thickBot="1" x14ac:dyDescent="0.3">
      <c r="A56" s="67"/>
      <c r="B56" s="129" t="s">
        <v>204</v>
      </c>
      <c r="C56" s="130" t="s">
        <v>136</v>
      </c>
      <c r="D56" s="131"/>
      <c r="E56" s="132" t="s">
        <v>136</v>
      </c>
      <c r="F56" s="133">
        <v>9</v>
      </c>
      <c r="G56" s="134" t="s">
        <v>205</v>
      </c>
      <c r="H56" s="115"/>
      <c r="I56" s="67"/>
    </row>
    <row r="57" spans="1:9" ht="22.5" customHeight="1" thickTop="1" x14ac:dyDescent="0.2">
      <c r="A57" s="67"/>
      <c r="B57" s="101"/>
      <c r="H57" s="104"/>
      <c r="I57" s="67"/>
    </row>
    <row r="58" spans="1:9" ht="21.75" customHeight="1" x14ac:dyDescent="0.3">
      <c r="A58" s="67"/>
      <c r="B58" s="135" t="s">
        <v>206</v>
      </c>
      <c r="H58" s="115"/>
      <c r="I58" s="67"/>
    </row>
    <row r="59" spans="1:9" ht="15.75" x14ac:dyDescent="0.25">
      <c r="A59" s="67"/>
      <c r="B59" s="136" t="s">
        <v>207</v>
      </c>
      <c r="H59" s="115"/>
      <c r="I59" s="67"/>
    </row>
    <row r="60" spans="1:9" ht="15.75" x14ac:dyDescent="0.25">
      <c r="A60" s="67"/>
      <c r="B60" s="136" t="s">
        <v>208</v>
      </c>
      <c r="H60" s="115"/>
      <c r="I60" s="67"/>
    </row>
    <row r="61" spans="1:9" x14ac:dyDescent="0.2">
      <c r="A61" s="67"/>
      <c r="B61" s="101"/>
      <c r="H61" s="115"/>
      <c r="I61" s="67"/>
    </row>
    <row r="62" spans="1:9" ht="18.75" x14ac:dyDescent="0.3">
      <c r="A62" s="67"/>
      <c r="B62" s="68" t="s">
        <v>209</v>
      </c>
      <c r="C62" s="67"/>
      <c r="D62" s="67"/>
      <c r="E62" s="70"/>
      <c r="F62" s="70"/>
      <c r="G62" s="67"/>
      <c r="H62" s="71"/>
      <c r="I62" s="67"/>
    </row>
    <row r="63" spans="1:9" ht="15.75" x14ac:dyDescent="0.25">
      <c r="A63" s="137"/>
      <c r="B63" s="136" t="s">
        <v>210</v>
      </c>
      <c r="H63" s="115"/>
      <c r="I63" s="67"/>
    </row>
    <row r="64" spans="1:9" ht="15.75" x14ac:dyDescent="0.25">
      <c r="A64" s="137"/>
      <c r="B64" s="136" t="s">
        <v>211</v>
      </c>
      <c r="H64" s="115"/>
      <c r="I64" s="67"/>
    </row>
    <row r="65" spans="1:14" ht="15.75" x14ac:dyDescent="0.25">
      <c r="A65" s="137"/>
      <c r="B65" s="136" t="s">
        <v>212</v>
      </c>
      <c r="H65" s="115"/>
      <c r="I65" s="67"/>
    </row>
    <row r="66" spans="1:14" ht="15.75" x14ac:dyDescent="0.25">
      <c r="A66" s="137"/>
      <c r="B66" s="138" t="s">
        <v>446</v>
      </c>
      <c r="H66" s="115"/>
      <c r="I66" s="67"/>
    </row>
    <row r="67" spans="1:14" ht="13.5" thickBot="1" x14ac:dyDescent="0.25">
      <c r="A67" s="67"/>
      <c r="B67" s="243"/>
      <c r="C67" s="244"/>
      <c r="D67" s="244"/>
      <c r="E67" s="244"/>
      <c r="F67" s="244"/>
      <c r="G67" s="244"/>
      <c r="H67" s="245"/>
      <c r="I67" s="67"/>
    </row>
    <row r="68" spans="1:14" ht="20.100000000000001" customHeight="1" thickTop="1" thickBot="1" x14ac:dyDescent="0.35">
      <c r="A68" s="67"/>
      <c r="B68" s="139" t="s">
        <v>213</v>
      </c>
      <c r="C68" s="140"/>
      <c r="D68" s="140"/>
      <c r="E68" s="141"/>
      <c r="F68" s="141"/>
      <c r="G68" s="140"/>
      <c r="H68" s="142"/>
      <c r="I68" s="67"/>
      <c r="K68" s="257" t="s">
        <v>449</v>
      </c>
      <c r="L68" s="258"/>
      <c r="M68" s="258"/>
      <c r="N68" s="259"/>
    </row>
    <row r="69" spans="1:14" ht="20.100000000000001" customHeight="1" thickTop="1" thickBot="1" x14ac:dyDescent="0.3">
      <c r="A69" s="67"/>
      <c r="B69" s="107" t="s">
        <v>130</v>
      </c>
      <c r="C69" s="73"/>
      <c r="D69" s="75" t="s">
        <v>214</v>
      </c>
      <c r="E69" s="75" t="s">
        <v>198</v>
      </c>
      <c r="F69" s="75" t="s">
        <v>133</v>
      </c>
      <c r="G69" s="75" t="s">
        <v>134</v>
      </c>
      <c r="H69" s="117" t="s">
        <v>135</v>
      </c>
      <c r="I69" s="67"/>
      <c r="K69" s="260" t="s">
        <v>409</v>
      </c>
      <c r="L69" s="261"/>
      <c r="M69" s="262" t="s">
        <v>410</v>
      </c>
      <c r="N69" s="263"/>
    </row>
    <row r="70" spans="1:14" ht="20.100000000000001" customHeight="1" thickTop="1" thickBot="1" x14ac:dyDescent="0.3">
      <c r="A70" s="143"/>
      <c r="B70" t="s">
        <v>171</v>
      </c>
      <c r="C70" s="95" t="s">
        <v>215</v>
      </c>
      <c r="D70" s="96" t="s">
        <v>214</v>
      </c>
      <c r="E70" s="96" t="s">
        <v>150</v>
      </c>
      <c r="F70" s="144">
        <v>3.5</v>
      </c>
      <c r="G70" s="95" t="s">
        <v>216</v>
      </c>
      <c r="H70" s="145"/>
      <c r="I70" s="67"/>
      <c r="K70" s="216" t="s">
        <v>430</v>
      </c>
      <c r="L70" s="210" t="s">
        <v>240</v>
      </c>
      <c r="M70" s="211" t="s">
        <v>219</v>
      </c>
      <c r="N70" s="217" t="s">
        <v>359</v>
      </c>
    </row>
    <row r="71" spans="1:14" ht="20.100000000000001" customHeight="1" thickTop="1" thickBot="1" x14ac:dyDescent="0.3">
      <c r="A71" s="67"/>
      <c r="B71" s="146" t="s">
        <v>178</v>
      </c>
      <c r="C71" s="78" t="s">
        <v>447</v>
      </c>
      <c r="D71" s="96" t="s">
        <v>214</v>
      </c>
      <c r="E71" s="79" t="s">
        <v>150</v>
      </c>
      <c r="F71" s="84">
        <v>3.5</v>
      </c>
      <c r="G71" s="78" t="s">
        <v>217</v>
      </c>
      <c r="H71" s="145" t="s">
        <v>218</v>
      </c>
      <c r="I71" s="67"/>
      <c r="K71" s="218" t="s">
        <v>233</v>
      </c>
      <c r="L71" s="212" t="s">
        <v>432</v>
      </c>
      <c r="M71" s="209" t="s">
        <v>188</v>
      </c>
      <c r="N71" s="219" t="s">
        <v>360</v>
      </c>
    </row>
    <row r="72" spans="1:14" ht="20.100000000000001" customHeight="1" thickBot="1" x14ac:dyDescent="0.3">
      <c r="A72" s="67"/>
      <c r="B72" s="148" t="s">
        <v>219</v>
      </c>
      <c r="C72" s="82" t="s">
        <v>220</v>
      </c>
      <c r="D72" s="85" t="s">
        <v>221</v>
      </c>
      <c r="E72" s="84" t="s">
        <v>150</v>
      </c>
      <c r="F72" s="85">
        <v>4.25</v>
      </c>
      <c r="G72" s="82" t="s">
        <v>167</v>
      </c>
      <c r="H72" s="145"/>
      <c r="I72" s="67"/>
      <c r="K72" s="216" t="s">
        <v>237</v>
      </c>
      <c r="L72" s="210" t="s">
        <v>433</v>
      </c>
      <c r="M72" s="211" t="s">
        <v>190</v>
      </c>
      <c r="N72" s="217" t="s">
        <v>361</v>
      </c>
    </row>
    <row r="73" spans="1:14" ht="20.100000000000001" customHeight="1" thickBot="1" x14ac:dyDescent="0.3">
      <c r="A73" s="67"/>
      <c r="B73" s="148" t="s">
        <v>354</v>
      </c>
      <c r="C73" s="82" t="s">
        <v>362</v>
      </c>
      <c r="D73" s="149" t="s">
        <v>227</v>
      </c>
      <c r="E73" s="149" t="s">
        <v>227</v>
      </c>
      <c r="F73" s="85">
        <v>3.25</v>
      </c>
      <c r="G73" s="82" t="s">
        <v>363</v>
      </c>
      <c r="H73" s="145"/>
      <c r="I73" s="67"/>
      <c r="K73" s="218" t="s">
        <v>242</v>
      </c>
      <c r="L73" s="212" t="s">
        <v>434</v>
      </c>
      <c r="M73" s="209" t="s">
        <v>225</v>
      </c>
      <c r="N73" s="219" t="s">
        <v>437</v>
      </c>
    </row>
    <row r="74" spans="1:14" ht="20.100000000000001" customHeight="1" thickBot="1" x14ac:dyDescent="0.3">
      <c r="A74" s="67"/>
      <c r="B74" s="148" t="s">
        <v>188</v>
      </c>
      <c r="C74" s="82" t="s">
        <v>222</v>
      </c>
      <c r="D74" s="85"/>
      <c r="E74" s="84" t="s">
        <v>150</v>
      </c>
      <c r="F74" s="85">
        <v>3.5</v>
      </c>
      <c r="G74" s="82" t="s">
        <v>223</v>
      </c>
      <c r="H74" s="145" t="s">
        <v>189</v>
      </c>
      <c r="I74" s="67"/>
      <c r="K74" s="216" t="s">
        <v>364</v>
      </c>
      <c r="L74" s="210" t="s">
        <v>405</v>
      </c>
      <c r="M74" s="211" t="s">
        <v>230</v>
      </c>
      <c r="N74" s="217" t="s">
        <v>438</v>
      </c>
    </row>
    <row r="75" spans="1:14" ht="20.100000000000001" customHeight="1" thickBot="1" x14ac:dyDescent="0.3">
      <c r="A75" s="67"/>
      <c r="B75" s="148" t="s">
        <v>190</v>
      </c>
      <c r="C75" s="82" t="s">
        <v>191</v>
      </c>
      <c r="D75" s="85"/>
      <c r="E75" s="84" t="s">
        <v>150</v>
      </c>
      <c r="F75" s="85">
        <v>4.25</v>
      </c>
      <c r="G75" s="82" t="s">
        <v>192</v>
      </c>
      <c r="H75" s="145"/>
      <c r="I75" s="67"/>
      <c r="K75" s="218" t="s">
        <v>247</v>
      </c>
      <c r="L75" s="212" t="s">
        <v>435</v>
      </c>
      <c r="M75" s="209" t="s">
        <v>239</v>
      </c>
      <c r="N75" s="219" t="s">
        <v>439</v>
      </c>
    </row>
    <row r="76" spans="1:14" ht="20.25" customHeight="1" thickBot="1" x14ac:dyDescent="0.3">
      <c r="A76" s="67"/>
      <c r="B76" s="213" t="s">
        <v>411</v>
      </c>
      <c r="C76" s="82" t="s">
        <v>412</v>
      </c>
      <c r="D76" s="149" t="s">
        <v>227</v>
      </c>
      <c r="E76" s="149" t="s">
        <v>227</v>
      </c>
      <c r="F76" s="85">
        <v>3.5</v>
      </c>
      <c r="G76" s="204" t="s">
        <v>436</v>
      </c>
      <c r="H76" s="145"/>
      <c r="I76" s="67"/>
      <c r="K76" s="216" t="s">
        <v>258</v>
      </c>
      <c r="L76" s="210" t="s">
        <v>365</v>
      </c>
      <c r="M76" s="211" t="s">
        <v>366</v>
      </c>
      <c r="N76" s="217" t="s">
        <v>440</v>
      </c>
    </row>
    <row r="77" spans="1:14" ht="20.100000000000001" customHeight="1" thickBot="1" x14ac:dyDescent="0.3">
      <c r="A77" s="67"/>
      <c r="B77" s="148" t="s">
        <v>225</v>
      </c>
      <c r="C77" s="82" t="s">
        <v>226</v>
      </c>
      <c r="D77" s="85"/>
      <c r="E77" s="84" t="s">
        <v>150</v>
      </c>
      <c r="F77" s="85">
        <v>3.5</v>
      </c>
      <c r="G77" s="82" t="s">
        <v>322</v>
      </c>
      <c r="H77" s="150"/>
      <c r="I77" s="67"/>
      <c r="K77" s="218" t="s">
        <v>350</v>
      </c>
      <c r="L77" s="212" t="s">
        <v>367</v>
      </c>
      <c r="M77" s="209" t="s">
        <v>244</v>
      </c>
      <c r="N77" s="219" t="s">
        <v>441</v>
      </c>
    </row>
    <row r="78" spans="1:14" ht="20.100000000000001" customHeight="1" thickBot="1" x14ac:dyDescent="0.3">
      <c r="A78" s="67"/>
      <c r="B78" s="148" t="s">
        <v>228</v>
      </c>
      <c r="C78" s="82" t="s">
        <v>229</v>
      </c>
      <c r="D78" s="149" t="s">
        <v>227</v>
      </c>
      <c r="E78" s="149" t="s">
        <v>227</v>
      </c>
      <c r="F78" s="85">
        <v>3</v>
      </c>
      <c r="G78" s="82" t="s">
        <v>399</v>
      </c>
      <c r="H78" s="150"/>
      <c r="I78" s="67"/>
      <c r="K78" s="220"/>
      <c r="M78" s="211" t="s">
        <v>252</v>
      </c>
      <c r="N78" s="217" t="s">
        <v>368</v>
      </c>
    </row>
    <row r="79" spans="1:14" ht="20.100000000000001" customHeight="1" thickTop="1" thickBot="1" x14ac:dyDescent="0.3">
      <c r="A79" s="67"/>
      <c r="B79" s="148" t="s">
        <v>230</v>
      </c>
      <c r="C79" s="82" t="s">
        <v>231</v>
      </c>
      <c r="D79" s="96" t="s">
        <v>214</v>
      </c>
      <c r="E79" s="79" t="s">
        <v>150</v>
      </c>
      <c r="F79" s="85">
        <v>4</v>
      </c>
      <c r="G79" s="82" t="s">
        <v>400</v>
      </c>
      <c r="H79" s="150"/>
      <c r="I79" s="67"/>
      <c r="K79" s="220"/>
      <c r="M79" s="209" t="s">
        <v>255</v>
      </c>
      <c r="N79" s="219" t="s">
        <v>442</v>
      </c>
    </row>
    <row r="80" spans="1:14" ht="20.100000000000001" customHeight="1" thickBot="1" x14ac:dyDescent="0.3">
      <c r="A80" s="67"/>
      <c r="B80" s="148" t="s">
        <v>233</v>
      </c>
      <c r="C80" s="82" t="s">
        <v>234</v>
      </c>
      <c r="D80" s="85" t="s">
        <v>221</v>
      </c>
      <c r="E80" s="84" t="s">
        <v>140</v>
      </c>
      <c r="F80" s="85">
        <v>3.5</v>
      </c>
      <c r="G80" s="82" t="s">
        <v>235</v>
      </c>
      <c r="H80" s="145" t="s">
        <v>236</v>
      </c>
      <c r="I80" s="67"/>
      <c r="K80" s="221"/>
      <c r="L80" s="222"/>
      <c r="M80" s="223" t="s">
        <v>369</v>
      </c>
      <c r="N80" s="224" t="s">
        <v>443</v>
      </c>
    </row>
    <row r="81" spans="1:9" ht="20.100000000000001" customHeight="1" x14ac:dyDescent="0.25">
      <c r="A81" s="67"/>
      <c r="B81" s="148" t="s">
        <v>237</v>
      </c>
      <c r="C81" s="82" t="s">
        <v>238</v>
      </c>
      <c r="D81" s="85" t="s">
        <v>214</v>
      </c>
      <c r="E81" s="84" t="s">
        <v>140</v>
      </c>
      <c r="F81" s="85">
        <v>3.25</v>
      </c>
      <c r="G81" s="82" t="s">
        <v>169</v>
      </c>
      <c r="H81" s="145"/>
      <c r="I81" s="67"/>
    </row>
    <row r="82" spans="1:9" ht="20.100000000000001" customHeight="1" x14ac:dyDescent="0.25">
      <c r="A82" s="67"/>
      <c r="B82" s="148" t="s">
        <v>239</v>
      </c>
      <c r="C82" s="82" t="s">
        <v>240</v>
      </c>
      <c r="D82" s="85" t="s">
        <v>214</v>
      </c>
      <c r="E82" s="84" t="s">
        <v>150</v>
      </c>
      <c r="F82" s="85">
        <v>3.5</v>
      </c>
      <c r="G82" s="82" t="s">
        <v>241</v>
      </c>
      <c r="H82" s="145"/>
      <c r="I82" s="67"/>
    </row>
    <row r="83" spans="1:9" ht="20.100000000000001" customHeight="1" x14ac:dyDescent="0.25">
      <c r="A83" s="67"/>
      <c r="B83" s="148" t="s">
        <v>366</v>
      </c>
      <c r="C83" s="82" t="s">
        <v>370</v>
      </c>
      <c r="D83" s="85" t="s">
        <v>214</v>
      </c>
      <c r="E83" s="84" t="s">
        <v>150</v>
      </c>
      <c r="F83" s="85">
        <v>3.5</v>
      </c>
      <c r="G83" s="82" t="s">
        <v>371</v>
      </c>
      <c r="H83" s="145"/>
      <c r="I83" s="67"/>
    </row>
    <row r="84" spans="1:9" ht="20.100000000000001" customHeight="1" x14ac:dyDescent="0.25">
      <c r="A84" s="67"/>
      <c r="B84" s="148" t="s">
        <v>242</v>
      </c>
      <c r="C84" s="82" t="s">
        <v>243</v>
      </c>
      <c r="D84" s="85" t="s">
        <v>214</v>
      </c>
      <c r="E84" s="84" t="s">
        <v>140</v>
      </c>
      <c r="F84" s="85">
        <v>3</v>
      </c>
      <c r="G84" s="82" t="s">
        <v>241</v>
      </c>
      <c r="H84" s="145"/>
      <c r="I84" s="67"/>
    </row>
    <row r="85" spans="1:9" ht="26.25" x14ac:dyDescent="0.25">
      <c r="A85" s="67"/>
      <c r="B85" s="148" t="s">
        <v>414</v>
      </c>
      <c r="C85" s="82" t="s">
        <v>415</v>
      </c>
      <c r="D85" s="149" t="s">
        <v>227</v>
      </c>
      <c r="E85" s="149" t="s">
        <v>227</v>
      </c>
      <c r="F85" s="85">
        <v>3.5</v>
      </c>
      <c r="G85" s="205" t="s">
        <v>416</v>
      </c>
      <c r="H85" s="145"/>
      <c r="I85" s="67"/>
    </row>
    <row r="86" spans="1:9" ht="20.100000000000001" customHeight="1" x14ac:dyDescent="0.25">
      <c r="A86" s="67"/>
      <c r="B86" s="148" t="s">
        <v>364</v>
      </c>
      <c r="C86" s="82" t="s">
        <v>413</v>
      </c>
      <c r="D86" s="85" t="s">
        <v>214</v>
      </c>
      <c r="E86" s="84" t="s">
        <v>140</v>
      </c>
      <c r="F86" s="85">
        <v>3.5</v>
      </c>
      <c r="G86" s="82" t="s">
        <v>372</v>
      </c>
      <c r="H86" s="145"/>
      <c r="I86" s="67"/>
    </row>
    <row r="87" spans="1:9" ht="20.100000000000001" customHeight="1" x14ac:dyDescent="0.25">
      <c r="A87" s="67"/>
      <c r="B87" s="148" t="s">
        <v>398</v>
      </c>
      <c r="C87" s="82" t="s">
        <v>444</v>
      </c>
      <c r="D87" s="85" t="s">
        <v>214</v>
      </c>
      <c r="E87" s="84" t="s">
        <v>150</v>
      </c>
      <c r="F87" s="85">
        <v>4</v>
      </c>
      <c r="G87" s="82" t="s">
        <v>445</v>
      </c>
      <c r="H87" s="186" t="s">
        <v>417</v>
      </c>
      <c r="I87" s="67"/>
    </row>
    <row r="88" spans="1:9" ht="20.100000000000001" customHeight="1" x14ac:dyDescent="0.25">
      <c r="A88" s="67"/>
      <c r="B88" s="148" t="s">
        <v>244</v>
      </c>
      <c r="C88" s="82" t="s">
        <v>245</v>
      </c>
      <c r="D88" s="85" t="s">
        <v>214</v>
      </c>
      <c r="E88" s="84" t="s">
        <v>150</v>
      </c>
      <c r="F88" s="85">
        <v>3.25</v>
      </c>
      <c r="G88" s="82" t="s">
        <v>246</v>
      </c>
      <c r="H88" s="145"/>
      <c r="I88" s="67"/>
    </row>
    <row r="89" spans="1:9" ht="20.100000000000001" customHeight="1" x14ac:dyDescent="0.25">
      <c r="A89" s="67"/>
      <c r="B89" s="148" t="s">
        <v>418</v>
      </c>
      <c r="C89" s="82" t="s">
        <v>419</v>
      </c>
      <c r="D89" s="149" t="s">
        <v>227</v>
      </c>
      <c r="E89" s="149" t="s">
        <v>227</v>
      </c>
      <c r="F89" s="85">
        <v>3.25</v>
      </c>
      <c r="G89" s="82" t="s">
        <v>420</v>
      </c>
      <c r="H89" s="145"/>
      <c r="I89" s="67"/>
    </row>
    <row r="90" spans="1:9" ht="20.100000000000001" customHeight="1" x14ac:dyDescent="0.25">
      <c r="A90" s="67"/>
      <c r="B90" s="148" t="s">
        <v>247</v>
      </c>
      <c r="C90" s="82" t="s">
        <v>373</v>
      </c>
      <c r="D90" s="85" t="s">
        <v>221</v>
      </c>
      <c r="E90" s="84" t="s">
        <v>140</v>
      </c>
      <c r="F90" s="85">
        <v>3.5</v>
      </c>
      <c r="G90" s="82" t="s">
        <v>401</v>
      </c>
      <c r="H90" s="145"/>
      <c r="I90" s="67"/>
    </row>
    <row r="91" spans="1:9" ht="20.100000000000001" customHeight="1" x14ac:dyDescent="0.25">
      <c r="A91" s="67"/>
      <c r="B91" s="148" t="s">
        <v>248</v>
      </c>
      <c r="C91" s="82" t="s">
        <v>249</v>
      </c>
      <c r="D91" s="149" t="s">
        <v>227</v>
      </c>
      <c r="E91" s="149" t="s">
        <v>227</v>
      </c>
      <c r="F91" s="85">
        <v>3.5</v>
      </c>
      <c r="G91" s="82" t="s">
        <v>232</v>
      </c>
      <c r="H91" s="145"/>
      <c r="I91" s="67"/>
    </row>
    <row r="92" spans="1:9" ht="20.100000000000001" customHeight="1" x14ac:dyDescent="0.25">
      <c r="A92" s="67"/>
      <c r="B92" s="148" t="s">
        <v>250</v>
      </c>
      <c r="C92" s="82" t="s">
        <v>251</v>
      </c>
      <c r="D92" s="149" t="s">
        <v>227</v>
      </c>
      <c r="E92" s="149" t="s">
        <v>227</v>
      </c>
      <c r="F92" s="85">
        <v>3</v>
      </c>
      <c r="G92" s="82" t="s">
        <v>402</v>
      </c>
      <c r="H92" s="150"/>
      <c r="I92" s="67"/>
    </row>
    <row r="93" spans="1:9" ht="20.100000000000001" customHeight="1" x14ac:dyDescent="0.25">
      <c r="A93" s="67"/>
      <c r="B93" s="148" t="s">
        <v>252</v>
      </c>
      <c r="C93" s="82" t="s">
        <v>253</v>
      </c>
      <c r="D93" s="85"/>
      <c r="E93" s="84" t="s">
        <v>150</v>
      </c>
      <c r="F93" s="85">
        <v>3.5</v>
      </c>
      <c r="G93" s="82" t="s">
        <v>254</v>
      </c>
      <c r="H93" s="150"/>
      <c r="I93" s="67"/>
    </row>
    <row r="94" spans="1:9" ht="20.100000000000001" customHeight="1" x14ac:dyDescent="0.25">
      <c r="A94" s="67"/>
      <c r="B94" s="148" t="s">
        <v>255</v>
      </c>
      <c r="C94" s="82" t="s">
        <v>256</v>
      </c>
      <c r="D94" s="85" t="s">
        <v>214</v>
      </c>
      <c r="E94" s="84" t="s">
        <v>150</v>
      </c>
      <c r="F94" s="85">
        <v>3.5</v>
      </c>
      <c r="G94" s="82" t="s">
        <v>257</v>
      </c>
      <c r="H94" s="150"/>
      <c r="I94" s="67"/>
    </row>
    <row r="95" spans="1:9" ht="20.100000000000001" customHeight="1" x14ac:dyDescent="0.25">
      <c r="A95" s="67"/>
      <c r="B95" s="148" t="s">
        <v>258</v>
      </c>
      <c r="C95" s="82" t="s">
        <v>259</v>
      </c>
      <c r="D95" s="85"/>
      <c r="E95" s="84" t="s">
        <v>140</v>
      </c>
      <c r="F95" s="85">
        <v>3</v>
      </c>
      <c r="G95" s="82" t="s">
        <v>260</v>
      </c>
      <c r="H95" s="150"/>
      <c r="I95" s="67"/>
    </row>
    <row r="96" spans="1:9" ht="20.100000000000001" customHeight="1" x14ac:dyDescent="0.25">
      <c r="A96" s="67"/>
      <c r="B96" s="148" t="s">
        <v>350</v>
      </c>
      <c r="C96" s="82" t="s">
        <v>351</v>
      </c>
      <c r="D96" s="85" t="s">
        <v>214</v>
      </c>
      <c r="E96" s="84" t="s">
        <v>140</v>
      </c>
      <c r="F96" s="85">
        <v>3.5</v>
      </c>
      <c r="G96" s="82" t="s">
        <v>352</v>
      </c>
      <c r="H96" s="145" t="s">
        <v>353</v>
      </c>
      <c r="I96" s="67"/>
    </row>
    <row r="97" spans="1:9" ht="20.100000000000001" customHeight="1" x14ac:dyDescent="0.25">
      <c r="A97" s="67"/>
      <c r="B97" s="148" t="s">
        <v>261</v>
      </c>
      <c r="C97" s="82" t="s">
        <v>262</v>
      </c>
      <c r="D97" s="149" t="s">
        <v>227</v>
      </c>
      <c r="E97" s="149" t="s">
        <v>227</v>
      </c>
      <c r="F97" s="85">
        <v>3</v>
      </c>
      <c r="G97" s="82" t="s">
        <v>263</v>
      </c>
      <c r="H97" s="150"/>
      <c r="I97" s="67"/>
    </row>
    <row r="98" spans="1:9" ht="20.100000000000001" customHeight="1" x14ac:dyDescent="0.25">
      <c r="A98" s="67"/>
      <c r="B98" s="148" t="s">
        <v>421</v>
      </c>
      <c r="C98" s="82" t="s">
        <v>422</v>
      </c>
      <c r="D98" s="149" t="s">
        <v>227</v>
      </c>
      <c r="E98" s="149" t="s">
        <v>227</v>
      </c>
      <c r="F98" s="85">
        <v>4.25</v>
      </c>
      <c r="G98" s="82" t="s">
        <v>423</v>
      </c>
      <c r="H98" s="150"/>
      <c r="I98" s="67"/>
    </row>
    <row r="99" spans="1:9" ht="20.100000000000001" customHeight="1" thickBot="1" x14ac:dyDescent="0.3">
      <c r="A99" s="67"/>
      <c r="B99" s="148" t="s">
        <v>264</v>
      </c>
      <c r="C99" s="82" t="s">
        <v>265</v>
      </c>
      <c r="D99" s="85" t="s">
        <v>224</v>
      </c>
      <c r="E99" s="84" t="s">
        <v>266</v>
      </c>
      <c r="F99" s="85">
        <v>3.5</v>
      </c>
      <c r="G99" s="82" t="s">
        <v>374</v>
      </c>
      <c r="H99" s="150"/>
      <c r="I99" s="67"/>
    </row>
    <row r="100" spans="1:9" ht="20.100000000000001" customHeight="1" thickTop="1" thickBot="1" x14ac:dyDescent="0.25">
      <c r="A100" s="67"/>
      <c r="B100" s="252"/>
      <c r="C100" s="238"/>
      <c r="D100" s="238"/>
      <c r="E100" s="238"/>
      <c r="F100" s="238"/>
      <c r="G100" s="238"/>
      <c r="H100" s="253"/>
      <c r="I100" s="67"/>
    </row>
    <row r="101" spans="1:9" ht="20.100000000000001" customHeight="1" thickTop="1" thickBot="1" x14ac:dyDescent="0.35">
      <c r="A101" s="67"/>
      <c r="B101" s="139" t="s">
        <v>267</v>
      </c>
      <c r="C101" s="140"/>
      <c r="D101" s="151"/>
      <c r="E101" s="151"/>
      <c r="F101" s="151"/>
      <c r="G101" s="140"/>
      <c r="H101" s="142"/>
      <c r="I101" s="67"/>
    </row>
    <row r="102" spans="1:9" ht="20.100000000000001" customHeight="1" thickTop="1" thickBot="1" x14ac:dyDescent="0.3">
      <c r="A102" s="67"/>
      <c r="B102" s="107" t="s">
        <v>130</v>
      </c>
      <c r="C102" s="73"/>
      <c r="D102" s="75" t="s">
        <v>214</v>
      </c>
      <c r="E102" s="75" t="s">
        <v>198</v>
      </c>
      <c r="F102" s="75" t="s">
        <v>133</v>
      </c>
      <c r="G102" s="75" t="s">
        <v>134</v>
      </c>
      <c r="H102" s="117" t="s">
        <v>135</v>
      </c>
      <c r="I102" s="67"/>
    </row>
    <row r="103" spans="1:9" ht="16.5" thickTop="1" x14ac:dyDescent="0.25">
      <c r="A103" s="67"/>
      <c r="B103" s="78" t="s">
        <v>313</v>
      </c>
      <c r="C103" s="78" t="s">
        <v>314</v>
      </c>
      <c r="D103" s="79"/>
      <c r="E103" s="79" t="s">
        <v>150</v>
      </c>
      <c r="F103" s="79">
        <v>3.5</v>
      </c>
      <c r="G103" s="78" t="s">
        <v>315</v>
      </c>
      <c r="H103" s="153"/>
      <c r="I103" s="67"/>
    </row>
    <row r="104" spans="1:9" ht="27" customHeight="1" x14ac:dyDescent="0.25">
      <c r="A104" s="67"/>
      <c r="B104" s="82" t="s">
        <v>316</v>
      </c>
      <c r="C104" s="97" t="s">
        <v>317</v>
      </c>
      <c r="D104" s="149" t="s">
        <v>227</v>
      </c>
      <c r="E104" s="149" t="s">
        <v>227</v>
      </c>
      <c r="F104" s="84">
        <v>3.5</v>
      </c>
      <c r="G104" s="82" t="s">
        <v>318</v>
      </c>
      <c r="H104" s="145" t="s">
        <v>319</v>
      </c>
      <c r="I104" s="67"/>
    </row>
    <row r="105" spans="1:9" ht="20.100000000000001" customHeight="1" x14ac:dyDescent="0.25">
      <c r="A105" s="67"/>
      <c r="B105" s="146" t="s">
        <v>319</v>
      </c>
      <c r="C105" s="82" t="s">
        <v>320</v>
      </c>
      <c r="D105" s="149" t="s">
        <v>227</v>
      </c>
      <c r="E105" s="149" t="s">
        <v>227</v>
      </c>
      <c r="F105" s="84">
        <v>4.5</v>
      </c>
      <c r="G105" s="82" t="s">
        <v>321</v>
      </c>
      <c r="H105" s="145" t="s">
        <v>337</v>
      </c>
      <c r="I105" s="67"/>
    </row>
    <row r="106" spans="1:9" ht="20.100000000000001" customHeight="1" x14ac:dyDescent="0.25">
      <c r="A106" s="67"/>
      <c r="B106" s="152" t="s">
        <v>268</v>
      </c>
      <c r="C106" s="78" t="s">
        <v>269</v>
      </c>
      <c r="D106" s="79"/>
      <c r="E106" s="79" t="s">
        <v>150</v>
      </c>
      <c r="F106" s="79">
        <v>3.5</v>
      </c>
      <c r="G106" s="80"/>
      <c r="H106" s="153"/>
      <c r="I106" s="67"/>
    </row>
    <row r="107" spans="1:9" ht="20.100000000000001" customHeight="1" x14ac:dyDescent="0.25">
      <c r="A107" s="67"/>
      <c r="B107" s="146" t="s">
        <v>270</v>
      </c>
      <c r="C107" s="82" t="s">
        <v>271</v>
      </c>
      <c r="D107" s="84"/>
      <c r="E107" s="84"/>
      <c r="F107" s="84">
        <v>3</v>
      </c>
      <c r="G107" s="86"/>
      <c r="H107" s="145"/>
      <c r="I107" s="67"/>
    </row>
    <row r="108" spans="1:9" ht="20.100000000000001" customHeight="1" x14ac:dyDescent="0.25">
      <c r="A108" s="67"/>
      <c r="B108" s="146" t="s">
        <v>272</v>
      </c>
      <c r="C108" s="82" t="s">
        <v>273</v>
      </c>
      <c r="D108" s="84"/>
      <c r="E108" s="84"/>
      <c r="F108" s="84">
        <v>3</v>
      </c>
      <c r="G108" s="86"/>
      <c r="H108" s="145"/>
      <c r="I108" s="67"/>
    </row>
    <row r="109" spans="1:9" ht="20.100000000000001" customHeight="1" x14ac:dyDescent="0.25">
      <c r="A109" s="67"/>
      <c r="B109" s="146" t="s">
        <v>274</v>
      </c>
      <c r="C109" s="82" t="s">
        <v>275</v>
      </c>
      <c r="D109" s="84"/>
      <c r="E109" s="84"/>
      <c r="F109" s="84">
        <v>3.5</v>
      </c>
      <c r="G109" s="86"/>
      <c r="H109" s="145"/>
      <c r="I109" s="67"/>
    </row>
    <row r="110" spans="1:9" ht="20.100000000000001" customHeight="1" x14ac:dyDescent="0.25">
      <c r="A110" s="67"/>
      <c r="B110" s="146" t="s">
        <v>276</v>
      </c>
      <c r="C110" s="82" t="s">
        <v>277</v>
      </c>
      <c r="D110" s="84"/>
      <c r="E110" s="84"/>
      <c r="F110" s="84">
        <v>3</v>
      </c>
      <c r="G110" s="86" t="s">
        <v>278</v>
      </c>
      <c r="H110" s="145"/>
      <c r="I110" s="67"/>
    </row>
    <row r="111" spans="1:9" ht="20.100000000000001" customHeight="1" x14ac:dyDescent="0.25">
      <c r="A111" s="67"/>
      <c r="B111" s="146" t="s">
        <v>279</v>
      </c>
      <c r="C111" s="82" t="s">
        <v>280</v>
      </c>
      <c r="D111" s="84"/>
      <c r="E111" s="84"/>
      <c r="F111" s="84">
        <v>4</v>
      </c>
      <c r="G111" s="86"/>
      <c r="H111" s="145"/>
      <c r="I111" s="67"/>
    </row>
    <row r="112" spans="1:9" ht="20.100000000000001" customHeight="1" x14ac:dyDescent="0.25">
      <c r="A112" s="67"/>
      <c r="B112" s="146" t="s">
        <v>281</v>
      </c>
      <c r="C112" s="82" t="s">
        <v>282</v>
      </c>
      <c r="D112" s="84"/>
      <c r="E112" s="84"/>
      <c r="F112" s="84">
        <v>3.5</v>
      </c>
      <c r="G112" s="86" t="s">
        <v>283</v>
      </c>
      <c r="H112" s="145"/>
      <c r="I112" s="67"/>
    </row>
    <row r="113" spans="1:9" ht="20.100000000000001" customHeight="1" x14ac:dyDescent="0.25">
      <c r="A113" s="67"/>
      <c r="B113" s="146" t="s">
        <v>284</v>
      </c>
      <c r="C113" s="82" t="s">
        <v>285</v>
      </c>
      <c r="D113" s="84"/>
      <c r="E113" s="84"/>
      <c r="F113" s="84">
        <v>3</v>
      </c>
      <c r="G113" s="86"/>
      <c r="H113" s="145"/>
      <c r="I113" s="67"/>
    </row>
    <row r="114" spans="1:9" ht="20.100000000000001" customHeight="1" x14ac:dyDescent="0.25">
      <c r="A114" s="67"/>
      <c r="B114" s="146" t="s">
        <v>286</v>
      </c>
      <c r="C114" s="82" t="s">
        <v>287</v>
      </c>
      <c r="D114" s="84"/>
      <c r="E114" s="84"/>
      <c r="F114" s="84">
        <v>3</v>
      </c>
      <c r="G114" s="86" t="s">
        <v>283</v>
      </c>
      <c r="H114" s="145"/>
      <c r="I114" s="67"/>
    </row>
    <row r="115" spans="1:9" ht="20.100000000000001" customHeight="1" x14ac:dyDescent="0.25">
      <c r="A115" s="67"/>
      <c r="B115" s="146" t="s">
        <v>288</v>
      </c>
      <c r="C115" s="82" t="s">
        <v>289</v>
      </c>
      <c r="D115" s="84"/>
      <c r="E115" s="84"/>
      <c r="F115" s="84">
        <v>3</v>
      </c>
      <c r="G115" s="86" t="s">
        <v>290</v>
      </c>
      <c r="H115" s="145"/>
      <c r="I115" s="67"/>
    </row>
    <row r="116" spans="1:9" ht="20.100000000000001" customHeight="1" x14ac:dyDescent="0.25">
      <c r="A116" s="67"/>
      <c r="B116" s="146" t="s">
        <v>291</v>
      </c>
      <c r="C116" s="82" t="s">
        <v>292</v>
      </c>
      <c r="D116" s="84"/>
      <c r="E116" s="84"/>
      <c r="F116" s="84">
        <v>3</v>
      </c>
      <c r="G116" s="86"/>
      <c r="H116" s="145"/>
      <c r="I116" s="154"/>
    </row>
    <row r="117" spans="1:9" ht="20.100000000000001" customHeight="1" x14ac:dyDescent="0.25">
      <c r="A117" s="67"/>
      <c r="B117" s="146" t="s">
        <v>293</v>
      </c>
      <c r="C117" s="82" t="s">
        <v>294</v>
      </c>
      <c r="D117" s="84"/>
      <c r="E117" s="84"/>
      <c r="F117" s="84">
        <v>3.5</v>
      </c>
      <c r="G117" s="86" t="s">
        <v>295</v>
      </c>
      <c r="H117" s="145"/>
      <c r="I117" s="67"/>
    </row>
    <row r="118" spans="1:9" ht="20.100000000000001" customHeight="1" x14ac:dyDescent="0.25">
      <c r="A118" s="67"/>
      <c r="B118" s="146" t="s">
        <v>296</v>
      </c>
      <c r="C118" s="82" t="s">
        <v>297</v>
      </c>
      <c r="D118" s="84"/>
      <c r="E118" s="84"/>
      <c r="F118" s="84">
        <v>3.5</v>
      </c>
      <c r="G118" s="86" t="s">
        <v>298</v>
      </c>
      <c r="H118" s="145"/>
      <c r="I118" s="67"/>
    </row>
    <row r="119" spans="1:9" ht="15.75" x14ac:dyDescent="0.25">
      <c r="A119" s="67"/>
      <c r="B119" s="146" t="s">
        <v>299</v>
      </c>
      <c r="C119" s="82" t="s">
        <v>300</v>
      </c>
      <c r="D119" s="84"/>
      <c r="E119" s="84"/>
      <c r="F119" s="84">
        <v>3.5</v>
      </c>
      <c r="G119" s="86"/>
      <c r="H119" s="145"/>
      <c r="I119" s="67"/>
    </row>
    <row r="120" spans="1:9" ht="20.100000000000001" customHeight="1" x14ac:dyDescent="0.25">
      <c r="A120" s="67"/>
      <c r="B120" s="146" t="s">
        <v>301</v>
      </c>
      <c r="C120" s="82" t="s">
        <v>302</v>
      </c>
      <c r="D120" s="84"/>
      <c r="E120" s="84"/>
      <c r="F120" s="84">
        <v>3.5</v>
      </c>
      <c r="G120" s="86"/>
      <c r="H120" s="145"/>
      <c r="I120" s="67"/>
    </row>
    <row r="121" spans="1:9" ht="15.75" x14ac:dyDescent="0.25">
      <c r="A121" s="67"/>
      <c r="B121" s="146" t="s">
        <v>303</v>
      </c>
      <c r="C121" s="82" t="s">
        <v>304</v>
      </c>
      <c r="D121" s="84"/>
      <c r="E121" s="84"/>
      <c r="F121" s="84">
        <v>3.5</v>
      </c>
      <c r="G121" s="86"/>
      <c r="H121" s="145"/>
      <c r="I121" s="67"/>
    </row>
    <row r="122" spans="1:9" ht="15.75" x14ac:dyDescent="0.25">
      <c r="A122" s="67"/>
      <c r="B122" s="146" t="s">
        <v>305</v>
      </c>
      <c r="C122" s="82" t="s">
        <v>306</v>
      </c>
      <c r="D122" s="84"/>
      <c r="E122" s="84"/>
      <c r="F122" s="84">
        <v>3.5</v>
      </c>
      <c r="G122" s="86" t="s">
        <v>307</v>
      </c>
      <c r="H122" s="145"/>
      <c r="I122" s="67"/>
    </row>
    <row r="123" spans="1:9" ht="15.75" x14ac:dyDescent="0.25">
      <c r="A123" s="67"/>
      <c r="B123" s="146" t="s">
        <v>308</v>
      </c>
      <c r="C123" s="82" t="s">
        <v>309</v>
      </c>
      <c r="D123" s="84"/>
      <c r="E123" s="84"/>
      <c r="F123" s="84">
        <v>3.5</v>
      </c>
      <c r="G123" s="86"/>
      <c r="H123" s="145"/>
      <c r="I123" s="67"/>
    </row>
    <row r="124" spans="1:9" ht="15.75" x14ac:dyDescent="0.25">
      <c r="A124" s="67"/>
      <c r="B124" s="146" t="s">
        <v>310</v>
      </c>
      <c r="C124" s="82" t="s">
        <v>311</v>
      </c>
      <c r="D124" s="84"/>
      <c r="E124" s="84"/>
      <c r="F124" s="84">
        <v>3.5</v>
      </c>
      <c r="G124" s="86" t="s">
        <v>312</v>
      </c>
      <c r="H124" s="145"/>
      <c r="I124" s="67"/>
    </row>
    <row r="125" spans="1:9" ht="16.5" thickBot="1" x14ac:dyDescent="0.3">
      <c r="A125" s="67"/>
      <c r="B125" s="191" t="s">
        <v>369</v>
      </c>
      <c r="C125" s="88" t="s">
        <v>396</v>
      </c>
      <c r="D125" s="90" t="s">
        <v>214</v>
      </c>
      <c r="E125" s="90" t="s">
        <v>150</v>
      </c>
      <c r="F125" s="90">
        <v>4</v>
      </c>
      <c r="G125" s="192" t="s">
        <v>397</v>
      </c>
      <c r="H125" s="155" t="s">
        <v>398</v>
      </c>
      <c r="I125" s="67"/>
    </row>
    <row r="126" spans="1:9" ht="13.5" thickTop="1" x14ac:dyDescent="0.2"/>
  </sheetData>
  <mergeCells count="13">
    <mergeCell ref="B100:H100"/>
    <mergeCell ref="C49:E49"/>
    <mergeCell ref="B55:H55"/>
    <mergeCell ref="B67:H67"/>
    <mergeCell ref="K68:N68"/>
    <mergeCell ref="K69:L69"/>
    <mergeCell ref="M69:N69"/>
    <mergeCell ref="C35:E35"/>
    <mergeCell ref="B1:H1"/>
    <mergeCell ref="B2:H2"/>
    <mergeCell ref="B3:H3"/>
    <mergeCell ref="C19:E19"/>
    <mergeCell ref="B20:H20"/>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69</vt:i4>
      </vt:variant>
    </vt:vector>
  </HeadingPairs>
  <TitlesOfParts>
    <vt:vector size="72" baseType="lpstr">
      <vt:lpstr>ElecEng</vt:lpstr>
      <vt:lpstr>Course Units</vt:lpstr>
      <vt:lpstr>Course Summ 2026-2027</vt:lpstr>
      <vt:lpstr>apsc221</vt:lpstr>
      <vt:lpstr>apsc221_selected</vt:lpstr>
      <vt:lpstr>apsc291_selected</vt:lpstr>
      <vt:lpstr>elec221</vt:lpstr>
      <vt:lpstr>elec221_selected</vt:lpstr>
      <vt:lpstr>elec252</vt:lpstr>
      <vt:lpstr>elec252_selected</vt:lpstr>
      <vt:lpstr>elec271</vt:lpstr>
      <vt:lpstr>elec271_selected</vt:lpstr>
      <vt:lpstr>elec274</vt:lpstr>
      <vt:lpstr>elec274_selected</vt:lpstr>
      <vt:lpstr>elec278</vt:lpstr>
      <vt:lpstr>elec278_selected</vt:lpstr>
      <vt:lpstr>elec280</vt:lpstr>
      <vt:lpstr>elec280_selected</vt:lpstr>
      <vt:lpstr>elec293_selected</vt:lpstr>
      <vt:lpstr>elec323</vt:lpstr>
      <vt:lpstr>elec323_selected</vt:lpstr>
      <vt:lpstr>elec324</vt:lpstr>
      <vt:lpstr>elec324_selected</vt:lpstr>
      <vt:lpstr>elec326</vt:lpstr>
      <vt:lpstr>elec326_selected</vt:lpstr>
      <vt:lpstr>elec333</vt:lpstr>
      <vt:lpstr>elec333_selected</vt:lpstr>
      <vt:lpstr>elec344</vt:lpstr>
      <vt:lpstr>elec353</vt:lpstr>
      <vt:lpstr>elec353_selected</vt:lpstr>
      <vt:lpstr>elec371</vt:lpstr>
      <vt:lpstr>elec371_selected</vt:lpstr>
      <vt:lpstr>elec381</vt:lpstr>
      <vt:lpstr>elec381_selected</vt:lpstr>
      <vt:lpstr>elec390</vt:lpstr>
      <vt:lpstr>elec390_selected</vt:lpstr>
      <vt:lpstr>elec408</vt:lpstr>
      <vt:lpstr>elec408_selected</vt:lpstr>
      <vt:lpstr>elec421</vt:lpstr>
      <vt:lpstr>elec421_selected</vt:lpstr>
      <vt:lpstr>elec422</vt:lpstr>
      <vt:lpstr>elec422_selected</vt:lpstr>
      <vt:lpstr>elec433</vt:lpstr>
      <vt:lpstr>elec433_selected</vt:lpstr>
      <vt:lpstr>elec436</vt:lpstr>
      <vt:lpstr>elec436_selected</vt:lpstr>
      <vt:lpstr>elec443</vt:lpstr>
      <vt:lpstr>elec443_selected</vt:lpstr>
      <vt:lpstr>elec444_selected</vt:lpstr>
      <vt:lpstr>elec454</vt:lpstr>
      <vt:lpstr>elec454_selected</vt:lpstr>
      <vt:lpstr>elec457</vt:lpstr>
      <vt:lpstr>elec457_selected</vt:lpstr>
      <vt:lpstr>elec461</vt:lpstr>
      <vt:lpstr>elec461_selected</vt:lpstr>
      <vt:lpstr>elec464</vt:lpstr>
      <vt:lpstr>elec464_selected</vt:lpstr>
      <vt:lpstr>elec470</vt:lpstr>
      <vt:lpstr>elec470_selected</vt:lpstr>
      <vt:lpstr>elec471</vt:lpstr>
      <vt:lpstr>elec471_selected</vt:lpstr>
      <vt:lpstr>elec483</vt:lpstr>
      <vt:lpstr>elec483_selected</vt:lpstr>
      <vt:lpstr>elec486</vt:lpstr>
      <vt:lpstr>elec486_selected</vt:lpstr>
      <vt:lpstr>elec490</vt:lpstr>
      <vt:lpstr>elec490_selected</vt:lpstr>
      <vt:lpstr>eled444</vt:lpstr>
      <vt:lpstr>phys336</vt:lpstr>
      <vt:lpstr>phys336_selected</vt:lpstr>
      <vt:lpstr>ElecEng!Print_Area</vt:lpstr>
      <vt:lpstr>sdfsdf</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Queen's University Electrical Engineering Planning</dc:title>
  <dc:creator>N. Manjikian/S. Simmons</dc:creator>
  <cp:lastModifiedBy>Irina Pavich</cp:lastModifiedBy>
  <cp:lastPrinted>2015-02-26T20:58:06Z</cp:lastPrinted>
  <dcterms:created xsi:type="dcterms:W3CDTF">2009-03-17T21:01:12Z</dcterms:created>
  <dcterms:modified xsi:type="dcterms:W3CDTF">2026-06-19T16:12:10Z</dcterms:modified>
</cp:coreProperties>
</file>